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Users\t-okubo\Dropbox\ご支援先\（有）ニシダや\"/>
    </mc:Choice>
  </mc:AlternateContent>
  <xr:revisionPtr revIDLastSave="0" documentId="13_ncr:1_{9B502D30-861B-4A1F-8B48-D90B46A17EAF}" xr6:coauthVersionLast="47" xr6:coauthVersionMax="47" xr10:uidLastSave="{00000000-0000-0000-0000-000000000000}"/>
  <workbookProtection workbookAlgorithmName="SHA-512" workbookHashValue="Bs4iSCean4FfuFfY+889gOtX89b2K/zbHGei2sscGlAZASKbHMH+zHfX6GviifMlKcD7hRwVkB9bOkWSyBWhKQ==" workbookSaltValue="//a6z4ezILWIyGdvKrrgxg==" workbookSpinCount="100000" lockStructure="1"/>
  <bookViews>
    <workbookView xWindow="-110" yWindow="-110" windowWidth="19420" windowHeight="12300" xr2:uid="{00000000-000D-0000-FFFF-FFFF00000000}"/>
  </bookViews>
  <sheets>
    <sheet name="ご注文方法" sheetId="1" r:id="rId1"/>
    <sheet name="ご注文者様情報入力シート" sheetId="2" r:id="rId2"/>
    <sheet name="data list" sheetId="7" state="hidden" r:id="rId3"/>
    <sheet name="data" sheetId="8" state="hidden" r:id="rId4"/>
    <sheet name="配送先入力シート" sheetId="3" r:id="rId5"/>
    <sheet name="合計金額確認シート" sheetId="4" r:id="rId6"/>
    <sheet name="商品リスト" sheetId="6" r:id="rId7"/>
  </sheets>
  <definedNames>
    <definedName name="BABYRISEガーベラ">data!#REF!</definedName>
    <definedName name="BABYRISEコスモス">data!#REF!</definedName>
    <definedName name="BABYRISEダリア">data!#REF!</definedName>
    <definedName name="code">data!#REF!</definedName>
    <definedName name="Labouquetウミ">data!#REF!</definedName>
    <definedName name="Labouquetシュシュ">data!#REF!</definedName>
    <definedName name="Labouquetソラ">data!#REF!</definedName>
    <definedName name="Labouquetプチ">data!#REF!</definedName>
    <definedName name="Labouquet花かんざし">data!#REF!</definedName>
    <definedName name="Labouquet花てまり">data!#REF!</definedName>
    <definedName name="_xlnm.Print_Area" localSheetId="1">ご注文者様情報入力シート!$A$1:$D$52</definedName>
    <definedName name="_xlnm.Print_Area" localSheetId="0">ご注文方法!$B$1:$O$43</definedName>
    <definedName name="_xlnm.Print_Area" localSheetId="4">配送先入力シート!$A$1:$P$202</definedName>
    <definedName name="あいさつじょうかーど">data!#REF!</definedName>
    <definedName name="あいさつじょうほうしょし">data!#REF!</definedName>
    <definedName name="あいてむ">data!#REF!</definedName>
    <definedName name="あきききょう">data!#REF!</definedName>
    <definedName name="あきなでしこ">data!#REF!</definedName>
    <definedName name="あきはぎ">data!#REF!</definedName>
    <definedName name="いろあそびひぃちゃん">data!#REF!</definedName>
    <definedName name="いろあそびふぅちゃん">data!#REF!</definedName>
    <definedName name="いろあそびみぃちゃん">data!#REF!</definedName>
    <definedName name="いろあそびむぅちゃん">data!#REF!</definedName>
    <definedName name="いろあそびよぅちゃん">data!#REF!</definedName>
    <definedName name="おおはら">data!#REF!</definedName>
    <definedName name="おきなかすみおこめけんあい">data!#REF!</definedName>
    <definedName name="おきなかすみおこめけんいー">data!#REF!</definedName>
    <definedName name="おきなかすみおこめけんえー">data!#REF!</definedName>
    <definedName name="おきなかすみおこめけんしー">data!#REF!</definedName>
    <definedName name="おきなかすみおこめけんでぃー">data!#REF!</definedName>
    <definedName name="おきなかすみおこめけんびー">data!#REF!</definedName>
    <definedName name="おこめけんあい">data!#REF!</definedName>
    <definedName name="おこめけんいー">data!#REF!</definedName>
    <definedName name="おこめけんえー">data!#REF!</definedName>
    <definedName name="おこめけんしー">data!#REF!</definedName>
    <definedName name="おこめけんでぃー">data!#REF!</definedName>
    <definedName name="おこめけんびー">data!#REF!</definedName>
    <definedName name="きふねおこめけんえー">data!#REF!</definedName>
    <definedName name="きふねおこめけんしー">data!#REF!</definedName>
    <definedName name="きふねおこめけんじー">data!#REF!</definedName>
    <definedName name="けんじょうまい">data!#REF!</definedName>
    <definedName name="ごぶ">data!#REF!</definedName>
    <definedName name="さんぶ">data!#REF!</definedName>
    <definedName name="しのびうんりゅう">data!#REF!</definedName>
    <definedName name="しのびおきなかすみ">data!#REF!</definedName>
    <definedName name="しのびおこめけんあい">data!#REF!</definedName>
    <definedName name="しのびおこめけんいー">data!#REF!</definedName>
    <definedName name="しのびおこめけんえー">data!#REF!</definedName>
    <definedName name="しのびおこめけんしー">data!#REF!</definedName>
    <definedName name="しのびおこめけんでぃー">data!#REF!</definedName>
    <definedName name="しのびおこめけんびー">data!#REF!</definedName>
    <definedName name="しのびきぶね">data!#REF!</definedName>
    <definedName name="しのびきふねおこめけんえー">data!#REF!</definedName>
    <definedName name="しのびきふねおこめけんしー">data!#REF!</definedName>
    <definedName name="しのびきふねおこめけんじー">data!#REF!</definedName>
    <definedName name="しのびくらま">data!#REF!</definedName>
    <definedName name="しのびごぶ">data!#REF!</definedName>
    <definedName name="しのびさが">data!#REF!</definedName>
    <definedName name="しのびさんぶ">data!#REF!</definedName>
    <definedName name="しのびしらくも">data!#REF!</definedName>
    <definedName name="しのびしらゆき">data!#REF!</definedName>
    <definedName name="しのびだいご">data!#REF!</definedName>
    <definedName name="しのびにぶ">data!#REF!</definedName>
    <definedName name="しのびはくさん">data!#REF!</definedName>
    <definedName name="しのびはちぶ">data!#REF!</definedName>
    <definedName name="しのびまんかい">data!#REF!</definedName>
    <definedName name="しのびみやび">data!#REF!</definedName>
    <definedName name="しのびらくも">data!#REF!</definedName>
    <definedName name="しのびりん">data!#REF!</definedName>
    <definedName name="しのびろくぶ">data!#REF!</definedName>
    <definedName name="つめあわせきぶね">data!#REF!</definedName>
    <definedName name="つめあわせくらま">data!#REF!</definedName>
    <definedName name="つめあわせさが">data!#REF!</definedName>
    <definedName name="つめあわせさんじょう">data!#REF!</definedName>
    <definedName name="つめあわせだいご">data!#REF!</definedName>
    <definedName name="つめあわせにじょう">data!#REF!</definedName>
    <definedName name="つめあわせへいあん">data!#REF!</definedName>
    <definedName name="つめあわせるり">data!#REF!</definedName>
    <definedName name="てさげしょう">data!#REF!</definedName>
    <definedName name="てさげだい">data!#REF!</definedName>
    <definedName name="てさげみに">data!#REF!</definedName>
    <definedName name="とくだい">data!#REF!</definedName>
    <definedName name="とぱーず">data!#REF!</definedName>
    <definedName name="なつあさがお">data!#REF!</definedName>
    <definedName name="なつがすみ">data!#REF!</definedName>
    <definedName name="なつげっかびじん">data!#REF!</definedName>
    <definedName name="なつすいれん">data!#REF!</definedName>
    <definedName name="にぶ">data!#REF!</definedName>
    <definedName name="はじまりの白HAKU">data!#REF!</definedName>
    <definedName name="はじまりの白MUKU">data!#REF!</definedName>
    <definedName name="はじまりの白PURE">data!#REF!</definedName>
    <definedName name="はじまりはく">data!#REF!</definedName>
    <definedName name="はじまりぴゅあ">data!#REF!</definedName>
    <definedName name="はじまりむく">data!#REF!</definedName>
    <definedName name="はちぶ">data!#REF!</definedName>
    <definedName name="はなかざりことぶき">data!#REF!</definedName>
    <definedName name="はなかざりしゅく">data!#REF!</definedName>
    <definedName name="はなざかりなつ">data!#REF!</definedName>
    <definedName name="はなざかりふゆ">data!#REF!</definedName>
    <definedName name="はるかりん">data!#REF!</definedName>
    <definedName name="はるごぶ">data!#REF!</definedName>
    <definedName name="はるさくら">data!#REF!</definedName>
    <definedName name="はるすみれ">data!#REF!</definedName>
    <definedName name="はるはちぶ">data!#REF!</definedName>
    <definedName name="はるまんかい">data!#REF!</definedName>
    <definedName name="はるろくぶ">data!#REF!</definedName>
    <definedName name="ひぃちゃん">data!#REF!</definedName>
    <definedName name="ふぅちゃん">data!#REF!</definedName>
    <definedName name="ふゆがすみ">data!#REF!</definedName>
    <definedName name="ふゆさざんか">data!#REF!</definedName>
    <definedName name="ふゆせんりょう">data!#REF!</definedName>
    <definedName name="ふゆつばき">data!#REF!</definedName>
    <definedName name="ぶらんどいちほまれ">data!#REF!</definedName>
    <definedName name="ぶらんどおこめけんあい">data!#REF!</definedName>
    <definedName name="ぶらんどおこめけんいー">data!#REF!</definedName>
    <definedName name="ぶらんどおこめけんえー">data!#REF!</definedName>
    <definedName name="ぶらんどおこめけんしー">data!#REF!</definedName>
    <definedName name="ぶらんどおこめけんでぃー">data!#REF!</definedName>
    <definedName name="ぶらんどおこめけんびー">data!#REF!</definedName>
    <definedName name="ぶらんどきんちゃく">data!#REF!</definedName>
    <definedName name="ぶらんどこしひかり">data!#REF!</definedName>
    <definedName name="ぶらんどしんのすけ">data!#REF!</definedName>
    <definedName name="ぶらんどつやひめ">data!#REF!</definedName>
    <definedName name="ぶらんどにごうはちこ">data!#REF!</definedName>
    <definedName name="ぶらんどにごうよんこ">data!#REF!</definedName>
    <definedName name="ぶらんどにごうろっこ">data!#REF!</definedName>
    <definedName name="ぶらんどゆめごこち">data!#REF!</definedName>
    <definedName name="ぶらんどゆめぴりか">data!#REF!</definedName>
    <definedName name="べいびーがーべら">data!#REF!</definedName>
    <definedName name="べいびーこすもす">data!#REF!</definedName>
    <definedName name="べいびーだりあ">data!#REF!</definedName>
    <definedName name="まんかい">data!#REF!</definedName>
    <definedName name="みぃちゃん">data!#REF!</definedName>
    <definedName name="むぅちゃん">data!#REF!</definedName>
    <definedName name="よぅちゃん">data!#REF!</definedName>
    <definedName name="らぶーけうみ">data!#REF!</definedName>
    <definedName name="らぶーけしゅしゅ">data!#REF!</definedName>
    <definedName name="らぶーけそら">data!#REF!</definedName>
    <definedName name="らぶーけはなかんざし">data!#REF!</definedName>
    <definedName name="らぶーけはなてまり">data!#REF!</definedName>
    <definedName name="らぶーけぷち">data!#REF!</definedName>
    <definedName name="りょうえんあい">data!#REF!</definedName>
    <definedName name="りょうえんきっちょう">data!#REF!</definedName>
    <definedName name="りょうえんこい">data!#REF!</definedName>
    <definedName name="りょうえんほうらい">data!#REF!</definedName>
    <definedName name="りょうていおきな">data!#REF!</definedName>
    <definedName name="りょうていかぐら">data!#REF!</definedName>
    <definedName name="りょうていたかせ">data!#REF!</definedName>
    <definedName name="りらっくまべびー">data!#REF!</definedName>
    <definedName name="りらっく米お米のフラワーボックス">data!#REF!</definedName>
    <definedName name="るびー">data!#REF!</definedName>
    <definedName name="ろくぶ">data!#REF!</definedName>
    <definedName name="挨拶状カード">data!#REF!</definedName>
    <definedName name="挨拶状奉書紙">data!#REF!</definedName>
    <definedName name="翁霞と儀兵衛のお米券セットA">data!#REF!</definedName>
    <definedName name="翁霞と儀兵衛のお米券セットB">data!#REF!</definedName>
    <definedName name="翁霞と儀兵衛のお米券セットC">data!#REF!</definedName>
    <definedName name="翁霞と儀兵衛のお米券セットD">data!#REF!</definedName>
    <definedName name="翁霞と儀兵衛のお米券セットE">data!#REF!</definedName>
    <definedName name="翁霞と儀兵衛のお米券セットI">data!#REF!</definedName>
    <definedName name="夏の京御膳月下美人">data!#REF!</definedName>
    <definedName name="夏の京御膳睡蓮">data!#REF!</definedName>
    <definedName name="夏の京御膳朝顔">data!#REF!</definedName>
    <definedName name="華かざり「寿」">data!#REF!</definedName>
    <definedName name="華かざり「祝」">data!#REF!</definedName>
    <definedName name="祇園料亭米翁霞">data!#REF!</definedName>
    <definedName name="祇園料亭米夏霞">data!#REF!</definedName>
    <definedName name="祇園料亭米花盛夏">data!#REF!</definedName>
    <definedName name="祇園料亭米花盛冬">data!#REF!</definedName>
    <definedName name="祇園料亭米高瀬">data!#REF!</definedName>
    <definedName name="祇園料亭米神楽">data!#REF!</definedName>
    <definedName name="祇園料亭米冬霞">data!#REF!</definedName>
    <definedName name="献上米">data!#REF!</definedName>
    <definedName name="厳選ブランド米いちほまれ翁霞">data!#REF!</definedName>
    <definedName name="厳選ブランド米コシヒカリ翁霞">data!#REF!</definedName>
    <definedName name="厳選ブランド米つや姫翁霞">data!#REF!</definedName>
    <definedName name="厳選ブランド米と儀兵衛のお米券セットA">data!#REF!</definedName>
    <definedName name="厳選ブランド米と儀兵衛のお米券セットB">data!#REF!</definedName>
    <definedName name="厳選ブランド米と儀兵衛のお米券セットC">data!#REF!</definedName>
    <definedName name="厳選ブランド米と儀兵衛のお米券セットD">data!#REF!</definedName>
    <definedName name="厳選ブランド米と儀兵衛のお米券セットE">data!#REF!</definedName>
    <definedName name="厳選ブランド米と儀兵衛のお米券セットI">data!#REF!</definedName>
    <definedName name="厳選ブランド米ゆめぴりか翁霞">data!#REF!</definedName>
    <definedName name="厳選ブランド米詰合せ2合4個">data!#REF!</definedName>
    <definedName name="厳選ブランド米詰合せ2合6個">data!#REF!</definedName>
    <definedName name="厳選ブランド米詰合せ2合8個">data!#REF!</definedName>
    <definedName name="厳選ブランド米詰合せ巾着3合5個">data!#REF!</definedName>
    <definedName name="厳選ブランド米新之助翁霞">data!#REF!</definedName>
    <definedName name="厳選ブランド米夢ごこち翁霞">data!#REF!</definedName>
    <definedName name="偲鞍馬">data!#REF!</definedName>
    <definedName name="偲雲竜">data!#REF!</definedName>
    <definedName name="偲翁霞">data!#REF!</definedName>
    <definedName name="偲雅">data!#REF!</definedName>
    <definedName name="偲貴船">data!#REF!</definedName>
    <definedName name="偲貴船と儀兵衛のお米券セットA">data!#REF!</definedName>
    <definedName name="偲貴船と儀兵衛のお米券セットC">data!#REF!</definedName>
    <definedName name="偲貴船と儀兵衛のお米券セットG">data!#REF!</definedName>
    <definedName name="偲五分">data!#REF!</definedName>
    <definedName name="偲嵯峨">data!#REF!</definedName>
    <definedName name="偲三分">data!#REF!</definedName>
    <definedName name="偲醍醐">data!#REF!</definedName>
    <definedName name="偲二分">data!#REF!</definedName>
    <definedName name="偲白雲">data!#REF!</definedName>
    <definedName name="偲白山">data!#REF!</definedName>
    <definedName name="偲白雪">data!#REF!</definedName>
    <definedName name="偲八分">data!#REF!</definedName>
    <definedName name="偲満">data!#REF!</definedName>
    <definedName name="偲満と儀兵衛のお米券セットA">data!#REF!</definedName>
    <definedName name="偲満と儀兵衛のお米券セットB">data!#REF!</definedName>
    <definedName name="偲満と儀兵衛のお米券セットC">data!#REF!</definedName>
    <definedName name="偲満と儀兵衛のお米券セットD">data!#REF!</definedName>
    <definedName name="偲満と儀兵衛のお米券セットE">data!#REF!</definedName>
    <definedName name="偲満と儀兵衛のお米券セットI">data!#REF!</definedName>
    <definedName name="偲六分">data!#REF!</definedName>
    <definedName name="偲凛">data!#REF!</definedName>
    <definedName name="手提げ袋ミニ金">data!#REF!</definedName>
    <definedName name="手提げ袋ミニ茶">data!#REF!</definedName>
    <definedName name="手提げ袋小金">data!#REF!</definedName>
    <definedName name="手提げ袋小茶">data!#REF!</definedName>
    <definedName name="手提げ袋大金">data!#REF!</definedName>
    <definedName name="手提げ袋大茶">data!#REF!</definedName>
    <definedName name="手提げ袋特大金">data!#REF!</definedName>
    <definedName name="手提げ袋特大茶">data!#REF!</definedName>
    <definedName name="秋の京御膳">data!#REF!</definedName>
    <definedName name="秋の京御膳桔梗">data!#REF!</definedName>
    <definedName name="秋の京御膳萩">data!#REF!</definedName>
    <definedName name="秋の京御膳撫子">data!#REF!</definedName>
    <definedName name="十二単詰合せ鞍馬">data!#REF!</definedName>
    <definedName name="十二単詰合せ貴船">data!#REF!</definedName>
    <definedName name="十二単詰合せ貴船と儀兵衛のお米券セットA">data!#REF!</definedName>
    <definedName name="十二単詰合せ貴船と儀兵衛のお米券セットC">data!#REF!</definedName>
    <definedName name="十二単詰合せ貴船と儀兵衛のお米券セットG">data!#REF!</definedName>
    <definedName name="十二単詰合せ嵯峨">data!#REF!</definedName>
    <definedName name="十二単詰合せ三条">data!#REF!</definedName>
    <definedName name="十二単詰合せ大原">data!#REF!</definedName>
    <definedName name="十二単詰合せ醍醐">data!#REF!</definedName>
    <definedName name="十二単詰合せ二条">data!#REF!</definedName>
    <definedName name="十二単詰合せ平安">data!#REF!</definedName>
    <definedName name="十二単詰合せ瑠璃">data!#REF!</definedName>
    <definedName name="十二単五分咲き">data!#REF!</definedName>
    <definedName name="十二単五分咲き春">data!#REF!</definedName>
    <definedName name="十二単三分咲き">data!#REF!</definedName>
    <definedName name="十二単二分咲き">data!#REF!</definedName>
    <definedName name="十二単八分咲き">data!#REF!</definedName>
    <definedName name="十二単八分咲き春">data!#REF!</definedName>
    <definedName name="十二単満開">data!#REF!</definedName>
    <definedName name="十二単満開と儀兵衛のお米券セットA">data!#REF!</definedName>
    <definedName name="十二単満開と儀兵衛のお米券セットB">data!#REF!</definedName>
    <definedName name="十二単満開と儀兵衛のお米券セットC">data!#REF!</definedName>
    <definedName name="十二単満開と儀兵衛のお米券セットD">data!#REF!</definedName>
    <definedName name="十二単満開と儀兵衛のお米券セットE">data!#REF!</definedName>
    <definedName name="十二単満開と儀兵衛のお米券セットI">data!#REF!</definedName>
    <definedName name="十二単満開春">data!#REF!</definedName>
    <definedName name="十二単六分咲き">data!#REF!</definedName>
    <definedName name="十二単六分咲き春">data!#REF!</definedName>
    <definedName name="春の京御膳花梨">data!#REF!</definedName>
    <definedName name="春の京御膳桜">data!#REF!</definedName>
    <definedName name="春の京御膳菫">data!#REF!</definedName>
    <definedName name="冬の京御膳山茶花">data!#REF!</definedName>
    <definedName name="冬の京御膳千両">data!#REF!</definedName>
    <definedName name="冬の京御膳椿">data!#REF!</definedName>
    <definedName name="日比谷花壇BOXアレンジ花箱トパーズ">data!#REF!</definedName>
    <definedName name="日比谷花壇BOXアレンジ花箱ルビー">data!#REF!</definedName>
    <definedName name="良縁米愛">data!#REF!</definedName>
    <definedName name="良縁米吉兆">data!#REF!</definedName>
    <definedName name="良縁米宝来">data!#REF!</definedName>
    <definedName name="良縁米恋">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6" i="3" l="1"/>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A183" i="3"/>
  <c r="AA184" i="3"/>
  <c r="AA185" i="3"/>
  <c r="AA186" i="3"/>
  <c r="AA187" i="3"/>
  <c r="AA188" i="3"/>
  <c r="AA189" i="3"/>
  <c r="AA190" i="3"/>
  <c r="AA191" i="3"/>
  <c r="AA192" i="3"/>
  <c r="AA193" i="3"/>
  <c r="AA194" i="3"/>
  <c r="AA195" i="3"/>
  <c r="AA196" i="3"/>
  <c r="AA197" i="3"/>
  <c r="AA198" i="3"/>
  <c r="AA199" i="3"/>
  <c r="AA200" i="3"/>
  <c r="AA201" i="3"/>
  <c r="AA202" i="3"/>
  <c r="Z3" i="3"/>
  <c r="Z4" i="3"/>
  <c r="Z5" i="3"/>
  <c r="AA3" i="3" s="1"/>
  <c r="Z6" i="3"/>
  <c r="Z7" i="3"/>
  <c r="Z8" i="3"/>
  <c r="Z9"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5" i="3"/>
  <c r="Z176" i="3"/>
  <c r="Z177" i="3"/>
  <c r="Z178" i="3"/>
  <c r="Z179" i="3"/>
  <c r="Z180" i="3"/>
  <c r="Z181" i="3"/>
  <c r="Z182" i="3"/>
  <c r="Z183" i="3"/>
  <c r="Z184" i="3"/>
  <c r="Z185" i="3"/>
  <c r="Z186" i="3"/>
  <c r="Z187" i="3"/>
  <c r="Z188" i="3"/>
  <c r="Z189" i="3"/>
  <c r="Z190" i="3"/>
  <c r="Z191" i="3"/>
  <c r="Z192" i="3"/>
  <c r="Z193" i="3"/>
  <c r="Z194" i="3"/>
  <c r="Z195" i="3"/>
  <c r="Z196" i="3"/>
  <c r="Z197" i="3"/>
  <c r="Z198" i="3"/>
  <c r="Z199" i="3"/>
  <c r="Z200" i="3"/>
  <c r="Z201" i="3"/>
  <c r="Z202" i="3"/>
  <c r="Z2" i="3"/>
  <c r="AA2" i="3" l="1"/>
  <c r="AA5" i="3"/>
  <c r="AA4" i="3"/>
  <c r="AK193" i="3"/>
  <c r="AC193" i="3"/>
  <c r="AE193" i="3" s="1"/>
  <c r="X193" i="3"/>
  <c r="AG193" i="3" s="1"/>
  <c r="P193" i="3"/>
  <c r="O193" i="3"/>
  <c r="M193" i="3"/>
  <c r="L193" i="3"/>
  <c r="G193" i="3"/>
  <c r="S193" i="3" s="1"/>
  <c r="AK192" i="3"/>
  <c r="AC192" i="3"/>
  <c r="AE192" i="3" s="1"/>
  <c r="X192" i="3"/>
  <c r="AG192" i="3" s="1"/>
  <c r="P192" i="3"/>
  <c r="O192" i="3"/>
  <c r="M192" i="3"/>
  <c r="L192" i="3"/>
  <c r="G192" i="3"/>
  <c r="K192" i="3" s="1"/>
  <c r="AK195" i="3"/>
  <c r="AC195" i="3"/>
  <c r="AE195" i="3" s="1"/>
  <c r="X195" i="3"/>
  <c r="Y195" i="3" s="1"/>
  <c r="P195" i="3"/>
  <c r="O195" i="3"/>
  <c r="M195" i="3"/>
  <c r="L195" i="3"/>
  <c r="G195" i="3"/>
  <c r="S195" i="3" s="1"/>
  <c r="AK194" i="3"/>
  <c r="AC194" i="3"/>
  <c r="AE194" i="3" s="1"/>
  <c r="X194" i="3"/>
  <c r="Y194" i="3" s="1"/>
  <c r="P194" i="3"/>
  <c r="O194" i="3"/>
  <c r="M194" i="3"/>
  <c r="L194" i="3"/>
  <c r="G194" i="3"/>
  <c r="K194" i="3" s="1"/>
  <c r="AK197" i="3"/>
  <c r="AC197" i="3"/>
  <c r="AE197" i="3" s="1"/>
  <c r="X197" i="3"/>
  <c r="Y197" i="3" s="1"/>
  <c r="P197" i="3"/>
  <c r="O197" i="3"/>
  <c r="M197" i="3"/>
  <c r="L197" i="3"/>
  <c r="G197" i="3"/>
  <c r="S197" i="3" s="1"/>
  <c r="AK196" i="3"/>
  <c r="AC196" i="3"/>
  <c r="AE196" i="3" s="1"/>
  <c r="X196" i="3"/>
  <c r="Y196" i="3" s="1"/>
  <c r="P196" i="3"/>
  <c r="O196" i="3"/>
  <c r="M196" i="3"/>
  <c r="L196" i="3"/>
  <c r="G196" i="3"/>
  <c r="S196" i="3" s="1"/>
  <c r="AK199" i="3"/>
  <c r="AC199" i="3"/>
  <c r="AE199" i="3" s="1"/>
  <c r="X199" i="3"/>
  <c r="Y199" i="3" s="1"/>
  <c r="P199" i="3"/>
  <c r="O199" i="3"/>
  <c r="M199" i="3"/>
  <c r="L199" i="3"/>
  <c r="G199" i="3"/>
  <c r="S199" i="3" s="1"/>
  <c r="AK198" i="3"/>
  <c r="AC198" i="3"/>
  <c r="AE198" i="3" s="1"/>
  <c r="X198" i="3"/>
  <c r="AG198" i="3" s="1"/>
  <c r="P198" i="3"/>
  <c r="O198" i="3"/>
  <c r="M198" i="3"/>
  <c r="L198" i="3"/>
  <c r="G198" i="3"/>
  <c r="S198" i="3" s="1"/>
  <c r="AK170" i="3"/>
  <c r="AC170" i="3"/>
  <c r="AE170" i="3" s="1"/>
  <c r="X170" i="3"/>
  <c r="AG170" i="3" s="1"/>
  <c r="P170" i="3"/>
  <c r="O170" i="3"/>
  <c r="M170" i="3"/>
  <c r="L170" i="3"/>
  <c r="G170" i="3"/>
  <c r="S170" i="3" s="1"/>
  <c r="AK169" i="3"/>
  <c r="AC169" i="3"/>
  <c r="AE169" i="3" s="1"/>
  <c r="X169" i="3"/>
  <c r="Y169" i="3" s="1"/>
  <c r="P169" i="3"/>
  <c r="O169" i="3"/>
  <c r="M169" i="3"/>
  <c r="L169" i="3"/>
  <c r="G169" i="3"/>
  <c r="S169" i="3" s="1"/>
  <c r="AK168" i="3"/>
  <c r="AC168" i="3"/>
  <c r="AE168" i="3" s="1"/>
  <c r="X168" i="3"/>
  <c r="AG168" i="3" s="1"/>
  <c r="P168" i="3"/>
  <c r="O168" i="3"/>
  <c r="M168" i="3"/>
  <c r="L168" i="3"/>
  <c r="G168" i="3"/>
  <c r="S168" i="3" s="1"/>
  <c r="AK167" i="3"/>
  <c r="AC167" i="3"/>
  <c r="AE167" i="3" s="1"/>
  <c r="X167" i="3"/>
  <c r="AG167" i="3" s="1"/>
  <c r="P167" i="3"/>
  <c r="O167" i="3"/>
  <c r="M167" i="3"/>
  <c r="L167" i="3"/>
  <c r="G167" i="3"/>
  <c r="K167" i="3" s="1"/>
  <c r="AK166" i="3"/>
  <c r="AC166" i="3"/>
  <c r="AE166" i="3" s="1"/>
  <c r="X166" i="3"/>
  <c r="AG166" i="3" s="1"/>
  <c r="P166" i="3"/>
  <c r="O166" i="3"/>
  <c r="M166" i="3"/>
  <c r="L166" i="3"/>
  <c r="G166" i="3"/>
  <c r="K166" i="3" s="1"/>
  <c r="AK165" i="3"/>
  <c r="AC165" i="3"/>
  <c r="AE165" i="3" s="1"/>
  <c r="X165" i="3"/>
  <c r="AG165" i="3" s="1"/>
  <c r="P165" i="3"/>
  <c r="O165" i="3"/>
  <c r="M165" i="3"/>
  <c r="L165" i="3"/>
  <c r="G165" i="3"/>
  <c r="K165" i="3" s="1"/>
  <c r="AK164" i="3"/>
  <c r="AC164" i="3"/>
  <c r="AE164" i="3" s="1"/>
  <c r="X164" i="3"/>
  <c r="AG164" i="3" s="1"/>
  <c r="P164" i="3"/>
  <c r="O164" i="3"/>
  <c r="M164" i="3"/>
  <c r="L164" i="3"/>
  <c r="G164" i="3"/>
  <c r="K164" i="3" s="1"/>
  <c r="AK163" i="3"/>
  <c r="AC163" i="3"/>
  <c r="AE163" i="3" s="1"/>
  <c r="X163" i="3"/>
  <c r="AG163" i="3" s="1"/>
  <c r="P163" i="3"/>
  <c r="O163" i="3"/>
  <c r="M163" i="3"/>
  <c r="L163" i="3"/>
  <c r="G163" i="3"/>
  <c r="K163" i="3" s="1"/>
  <c r="AK162" i="3"/>
  <c r="AC162" i="3"/>
  <c r="AE162" i="3" s="1"/>
  <c r="X162" i="3"/>
  <c r="AG162" i="3" s="1"/>
  <c r="P162" i="3"/>
  <c r="O162" i="3"/>
  <c r="M162" i="3"/>
  <c r="L162" i="3"/>
  <c r="G162" i="3"/>
  <c r="K162" i="3" s="1"/>
  <c r="AK161" i="3"/>
  <c r="AC161" i="3"/>
  <c r="AE161" i="3" s="1"/>
  <c r="X161" i="3"/>
  <c r="AG161" i="3" s="1"/>
  <c r="P161" i="3"/>
  <c r="O161" i="3"/>
  <c r="M161" i="3"/>
  <c r="L161" i="3"/>
  <c r="G161" i="3"/>
  <c r="K161" i="3" s="1"/>
  <c r="AK160" i="3"/>
  <c r="AC160" i="3"/>
  <c r="AE160" i="3" s="1"/>
  <c r="X160" i="3"/>
  <c r="AG160" i="3" s="1"/>
  <c r="P160" i="3"/>
  <c r="O160" i="3"/>
  <c r="M160" i="3"/>
  <c r="L160" i="3"/>
  <c r="G160" i="3"/>
  <c r="K160" i="3" s="1"/>
  <c r="AK181" i="3"/>
  <c r="AC181" i="3"/>
  <c r="AE181" i="3" s="1"/>
  <c r="X181" i="3"/>
  <c r="AG181" i="3" s="1"/>
  <c r="P181" i="3"/>
  <c r="O181" i="3"/>
  <c r="M181" i="3"/>
  <c r="L181" i="3"/>
  <c r="G181" i="3"/>
  <c r="K181" i="3" s="1"/>
  <c r="AK180" i="3"/>
  <c r="AC180" i="3"/>
  <c r="AE180" i="3" s="1"/>
  <c r="X180" i="3"/>
  <c r="AG180" i="3" s="1"/>
  <c r="P180" i="3"/>
  <c r="O180" i="3"/>
  <c r="M180" i="3"/>
  <c r="L180" i="3"/>
  <c r="G180" i="3"/>
  <c r="K180" i="3" s="1"/>
  <c r="AK179" i="3"/>
  <c r="AC179" i="3"/>
  <c r="AE179" i="3" s="1"/>
  <c r="X179" i="3"/>
  <c r="AG179" i="3" s="1"/>
  <c r="P179" i="3"/>
  <c r="O179" i="3"/>
  <c r="M179" i="3"/>
  <c r="L179" i="3"/>
  <c r="G179" i="3"/>
  <c r="K179" i="3" s="1"/>
  <c r="AK178" i="3"/>
  <c r="AC178" i="3"/>
  <c r="AE178" i="3" s="1"/>
  <c r="X178" i="3"/>
  <c r="AG178" i="3" s="1"/>
  <c r="P178" i="3"/>
  <c r="O178" i="3"/>
  <c r="M178" i="3"/>
  <c r="L178" i="3"/>
  <c r="G178" i="3"/>
  <c r="K178" i="3" s="1"/>
  <c r="AK177" i="3"/>
  <c r="AC177" i="3"/>
  <c r="AE177" i="3" s="1"/>
  <c r="X177" i="3"/>
  <c r="AG177" i="3" s="1"/>
  <c r="P177" i="3"/>
  <c r="O177" i="3"/>
  <c r="M177" i="3"/>
  <c r="L177" i="3"/>
  <c r="G177" i="3"/>
  <c r="K177" i="3" s="1"/>
  <c r="AK176" i="3"/>
  <c r="AC176" i="3"/>
  <c r="AE176" i="3" s="1"/>
  <c r="X176" i="3"/>
  <c r="AG176" i="3" s="1"/>
  <c r="P176" i="3"/>
  <c r="O176" i="3"/>
  <c r="M176" i="3"/>
  <c r="L176" i="3"/>
  <c r="G176" i="3"/>
  <c r="K176" i="3" s="1"/>
  <c r="AK175" i="3"/>
  <c r="AC175" i="3"/>
  <c r="AE175" i="3" s="1"/>
  <c r="X175" i="3"/>
  <c r="AG175" i="3" s="1"/>
  <c r="P175" i="3"/>
  <c r="O175" i="3"/>
  <c r="M175" i="3"/>
  <c r="L175" i="3"/>
  <c r="G175" i="3"/>
  <c r="K175" i="3" s="1"/>
  <c r="AK174" i="3"/>
  <c r="AC174" i="3"/>
  <c r="AE174" i="3" s="1"/>
  <c r="X174" i="3"/>
  <c r="AG174" i="3" s="1"/>
  <c r="P174" i="3"/>
  <c r="O174" i="3"/>
  <c r="M174" i="3"/>
  <c r="L174" i="3"/>
  <c r="G174" i="3"/>
  <c r="K174" i="3" s="1"/>
  <c r="AK173" i="3"/>
  <c r="AC173" i="3"/>
  <c r="AE173" i="3" s="1"/>
  <c r="X173" i="3"/>
  <c r="AG173" i="3" s="1"/>
  <c r="P173" i="3"/>
  <c r="O173" i="3"/>
  <c r="M173" i="3"/>
  <c r="L173" i="3"/>
  <c r="G173" i="3"/>
  <c r="K173" i="3" s="1"/>
  <c r="AK172" i="3"/>
  <c r="AC172" i="3"/>
  <c r="AE172" i="3" s="1"/>
  <c r="X172" i="3"/>
  <c r="AG172" i="3" s="1"/>
  <c r="P172" i="3"/>
  <c r="O172" i="3"/>
  <c r="M172" i="3"/>
  <c r="L172" i="3"/>
  <c r="G172" i="3"/>
  <c r="K172" i="3" s="1"/>
  <c r="AK171" i="3"/>
  <c r="AC171" i="3"/>
  <c r="AE171" i="3" s="1"/>
  <c r="X171" i="3"/>
  <c r="AG171" i="3" s="1"/>
  <c r="P171" i="3"/>
  <c r="O171" i="3"/>
  <c r="M171" i="3"/>
  <c r="L171" i="3"/>
  <c r="G171" i="3"/>
  <c r="K171" i="3" s="1"/>
  <c r="AK78" i="3"/>
  <c r="AC78" i="3"/>
  <c r="AE78" i="3" s="1"/>
  <c r="X78" i="3"/>
  <c r="AG78" i="3" s="1"/>
  <c r="P78" i="3"/>
  <c r="O78" i="3"/>
  <c r="M78" i="3"/>
  <c r="L78" i="3"/>
  <c r="G78" i="3"/>
  <c r="K78" i="3" s="1"/>
  <c r="AK77" i="3"/>
  <c r="AC77" i="3"/>
  <c r="AE77" i="3" s="1"/>
  <c r="X77" i="3"/>
  <c r="AG77" i="3" s="1"/>
  <c r="P77" i="3"/>
  <c r="O77" i="3"/>
  <c r="M77" i="3"/>
  <c r="L77" i="3"/>
  <c r="G77" i="3"/>
  <c r="K77" i="3" s="1"/>
  <c r="AK76" i="3"/>
  <c r="AC76" i="3"/>
  <c r="AE76" i="3" s="1"/>
  <c r="X76" i="3"/>
  <c r="AG76" i="3" s="1"/>
  <c r="P76" i="3"/>
  <c r="O76" i="3"/>
  <c r="M76" i="3"/>
  <c r="L76" i="3"/>
  <c r="G76" i="3"/>
  <c r="K76" i="3" s="1"/>
  <c r="AK75" i="3"/>
  <c r="AC75" i="3"/>
  <c r="AE75" i="3" s="1"/>
  <c r="X75" i="3"/>
  <c r="AG75" i="3" s="1"/>
  <c r="P75" i="3"/>
  <c r="O75" i="3"/>
  <c r="M75" i="3"/>
  <c r="L75" i="3"/>
  <c r="G75" i="3"/>
  <c r="K75" i="3" s="1"/>
  <c r="AK74" i="3"/>
  <c r="AC74" i="3"/>
  <c r="AE74" i="3" s="1"/>
  <c r="X74" i="3"/>
  <c r="AG74" i="3" s="1"/>
  <c r="P74" i="3"/>
  <c r="O74" i="3"/>
  <c r="M74" i="3"/>
  <c r="L74" i="3"/>
  <c r="G74" i="3"/>
  <c r="K74" i="3" s="1"/>
  <c r="AK73" i="3"/>
  <c r="AC73" i="3"/>
  <c r="AE73" i="3" s="1"/>
  <c r="X73" i="3"/>
  <c r="AG73" i="3" s="1"/>
  <c r="P73" i="3"/>
  <c r="O73" i="3"/>
  <c r="M73" i="3"/>
  <c r="L73" i="3"/>
  <c r="G73" i="3"/>
  <c r="K73" i="3" s="1"/>
  <c r="AK72" i="3"/>
  <c r="AC72" i="3"/>
  <c r="AE72" i="3" s="1"/>
  <c r="X72" i="3"/>
  <c r="AG72" i="3" s="1"/>
  <c r="P72" i="3"/>
  <c r="O72" i="3"/>
  <c r="M72" i="3"/>
  <c r="L72" i="3"/>
  <c r="G72" i="3"/>
  <c r="K72" i="3" s="1"/>
  <c r="AK71" i="3"/>
  <c r="AC71" i="3"/>
  <c r="AE71" i="3" s="1"/>
  <c r="X71" i="3"/>
  <c r="AG71" i="3" s="1"/>
  <c r="P71" i="3"/>
  <c r="O71" i="3"/>
  <c r="M71" i="3"/>
  <c r="L71" i="3"/>
  <c r="G71" i="3"/>
  <c r="K71" i="3" s="1"/>
  <c r="AK70" i="3"/>
  <c r="AC70" i="3"/>
  <c r="AE70" i="3" s="1"/>
  <c r="X70" i="3"/>
  <c r="AG70" i="3" s="1"/>
  <c r="P70" i="3"/>
  <c r="O70" i="3"/>
  <c r="M70" i="3"/>
  <c r="L70" i="3"/>
  <c r="G70" i="3"/>
  <c r="K70" i="3" s="1"/>
  <c r="AK69" i="3"/>
  <c r="AC69" i="3"/>
  <c r="AE69" i="3" s="1"/>
  <c r="X69" i="3"/>
  <c r="AG69" i="3" s="1"/>
  <c r="P69" i="3"/>
  <c r="O69" i="3"/>
  <c r="M69" i="3"/>
  <c r="L69" i="3"/>
  <c r="G69" i="3"/>
  <c r="K69" i="3" s="1"/>
  <c r="AK68" i="3"/>
  <c r="AC68" i="3"/>
  <c r="AE68" i="3" s="1"/>
  <c r="X68" i="3"/>
  <c r="AG68" i="3" s="1"/>
  <c r="P68" i="3"/>
  <c r="O68" i="3"/>
  <c r="M68" i="3"/>
  <c r="L68" i="3"/>
  <c r="G68" i="3"/>
  <c r="K68" i="3" s="1"/>
  <c r="AK67" i="3"/>
  <c r="AC67" i="3"/>
  <c r="AE67" i="3" s="1"/>
  <c r="X67" i="3"/>
  <c r="AG67" i="3" s="1"/>
  <c r="P67" i="3"/>
  <c r="O67" i="3"/>
  <c r="M67" i="3"/>
  <c r="L67" i="3"/>
  <c r="G67" i="3"/>
  <c r="K67" i="3" s="1"/>
  <c r="AK66" i="3"/>
  <c r="AC66" i="3"/>
  <c r="AE66" i="3" s="1"/>
  <c r="X66" i="3"/>
  <c r="AG66" i="3" s="1"/>
  <c r="P66" i="3"/>
  <c r="O66" i="3"/>
  <c r="M66" i="3"/>
  <c r="L66" i="3"/>
  <c r="G66" i="3"/>
  <c r="K66" i="3" s="1"/>
  <c r="AK65" i="3"/>
  <c r="AC65" i="3"/>
  <c r="AE65" i="3" s="1"/>
  <c r="X65" i="3"/>
  <c r="AG65" i="3" s="1"/>
  <c r="P65" i="3"/>
  <c r="O65" i="3"/>
  <c r="M65" i="3"/>
  <c r="L65" i="3"/>
  <c r="G65" i="3"/>
  <c r="K65" i="3" s="1"/>
  <c r="AK64" i="3"/>
  <c r="AC64" i="3"/>
  <c r="AE64" i="3" s="1"/>
  <c r="X64" i="3"/>
  <c r="AG64" i="3" s="1"/>
  <c r="P64" i="3"/>
  <c r="O64" i="3"/>
  <c r="M64" i="3"/>
  <c r="L64" i="3"/>
  <c r="G64" i="3"/>
  <c r="K64" i="3" s="1"/>
  <c r="AK63" i="3"/>
  <c r="AC63" i="3"/>
  <c r="AE63" i="3" s="1"/>
  <c r="X63" i="3"/>
  <c r="AG63" i="3" s="1"/>
  <c r="P63" i="3"/>
  <c r="O63" i="3"/>
  <c r="M63" i="3"/>
  <c r="L63" i="3"/>
  <c r="G63" i="3"/>
  <c r="K63" i="3" s="1"/>
  <c r="AK62" i="3"/>
  <c r="AC62" i="3"/>
  <c r="AE62" i="3" s="1"/>
  <c r="X62" i="3"/>
  <c r="AG62" i="3" s="1"/>
  <c r="P62" i="3"/>
  <c r="O62" i="3"/>
  <c r="M62" i="3"/>
  <c r="L62" i="3"/>
  <c r="G62" i="3"/>
  <c r="K62" i="3" s="1"/>
  <c r="AK61" i="3"/>
  <c r="AC61" i="3"/>
  <c r="AE61" i="3" s="1"/>
  <c r="X61" i="3"/>
  <c r="AG61" i="3" s="1"/>
  <c r="P61" i="3"/>
  <c r="O61" i="3"/>
  <c r="M61" i="3"/>
  <c r="L61" i="3"/>
  <c r="G61" i="3"/>
  <c r="K61" i="3" s="1"/>
  <c r="AK60" i="3"/>
  <c r="AC60" i="3"/>
  <c r="AE60" i="3" s="1"/>
  <c r="X60" i="3"/>
  <c r="AG60" i="3" s="1"/>
  <c r="P60" i="3"/>
  <c r="O60" i="3"/>
  <c r="M60" i="3"/>
  <c r="L60" i="3"/>
  <c r="G60" i="3"/>
  <c r="K60" i="3" s="1"/>
  <c r="AK59" i="3"/>
  <c r="AC59" i="3"/>
  <c r="AE59" i="3" s="1"/>
  <c r="X59" i="3"/>
  <c r="AG59" i="3" s="1"/>
  <c r="P59" i="3"/>
  <c r="O59" i="3"/>
  <c r="M59" i="3"/>
  <c r="L59" i="3"/>
  <c r="G59" i="3"/>
  <c r="K59" i="3" s="1"/>
  <c r="AK58" i="3"/>
  <c r="AC58" i="3"/>
  <c r="AE58" i="3" s="1"/>
  <c r="X58" i="3"/>
  <c r="AG58" i="3" s="1"/>
  <c r="P58" i="3"/>
  <c r="O58" i="3"/>
  <c r="M58" i="3"/>
  <c r="L58" i="3"/>
  <c r="G58" i="3"/>
  <c r="K58" i="3" s="1"/>
  <c r="AK57" i="3"/>
  <c r="AC57" i="3"/>
  <c r="AE57" i="3" s="1"/>
  <c r="X57" i="3"/>
  <c r="AG57" i="3" s="1"/>
  <c r="P57" i="3"/>
  <c r="O57" i="3"/>
  <c r="M57" i="3"/>
  <c r="L57" i="3"/>
  <c r="G57" i="3"/>
  <c r="K57" i="3" s="1"/>
  <c r="AC56" i="3"/>
  <c r="AE56" i="3" s="1"/>
  <c r="X56" i="3"/>
  <c r="AG56" i="3" s="1"/>
  <c r="P56" i="3"/>
  <c r="O56" i="3"/>
  <c r="M56" i="3"/>
  <c r="L56" i="3"/>
  <c r="G56" i="3"/>
  <c r="AJ56" i="3" s="1"/>
  <c r="AK56" i="3" s="1"/>
  <c r="AC55" i="3"/>
  <c r="AE55" i="3" s="1"/>
  <c r="X55" i="3"/>
  <c r="AG55" i="3" s="1"/>
  <c r="P55" i="3"/>
  <c r="O55" i="3"/>
  <c r="M55" i="3"/>
  <c r="L55" i="3"/>
  <c r="G55" i="3"/>
  <c r="S55" i="3" s="1"/>
  <c r="U55" i="3" s="1"/>
  <c r="AC54" i="3"/>
  <c r="AE54" i="3" s="1"/>
  <c r="X54" i="3"/>
  <c r="Y54" i="3" s="1"/>
  <c r="P54" i="3"/>
  <c r="O54" i="3"/>
  <c r="M54" i="3"/>
  <c r="L54" i="3"/>
  <c r="G54" i="3"/>
  <c r="K54" i="3" s="1"/>
  <c r="AC53" i="3"/>
  <c r="AE53" i="3" s="1"/>
  <c r="X53" i="3"/>
  <c r="AG53" i="3" s="1"/>
  <c r="P53" i="3"/>
  <c r="O53" i="3"/>
  <c r="M53" i="3"/>
  <c r="L53" i="3"/>
  <c r="G53" i="3"/>
  <c r="K53" i="3" s="1"/>
  <c r="AC52" i="3"/>
  <c r="AE52" i="3" s="1"/>
  <c r="X52" i="3"/>
  <c r="AG52" i="3" s="1"/>
  <c r="P52" i="3"/>
  <c r="O52" i="3"/>
  <c r="M52" i="3"/>
  <c r="L52" i="3"/>
  <c r="G52" i="3"/>
  <c r="AC51" i="3"/>
  <c r="AE51" i="3" s="1"/>
  <c r="X51" i="3"/>
  <c r="AG51" i="3" s="1"/>
  <c r="P51" i="3"/>
  <c r="O51" i="3"/>
  <c r="M51" i="3"/>
  <c r="L51" i="3"/>
  <c r="G51" i="3"/>
  <c r="AJ51" i="3" s="1"/>
  <c r="AK51" i="3" s="1"/>
  <c r="AK50" i="3"/>
  <c r="AC50" i="3"/>
  <c r="AE50" i="3" s="1"/>
  <c r="X50" i="3"/>
  <c r="AG50" i="3" s="1"/>
  <c r="P50" i="3"/>
  <c r="O50" i="3"/>
  <c r="M50" i="3"/>
  <c r="L50" i="3"/>
  <c r="G50" i="3"/>
  <c r="S50" i="3" s="1"/>
  <c r="AK49" i="3"/>
  <c r="AC49" i="3"/>
  <c r="AE49" i="3" s="1"/>
  <c r="X49" i="3"/>
  <c r="AG49" i="3" s="1"/>
  <c r="P49" i="3"/>
  <c r="O49" i="3"/>
  <c r="M49" i="3"/>
  <c r="L49" i="3"/>
  <c r="G49" i="3"/>
  <c r="K49" i="3" s="1"/>
  <c r="AK48" i="3"/>
  <c r="AC48" i="3"/>
  <c r="AE48" i="3" s="1"/>
  <c r="X48" i="3"/>
  <c r="AG48" i="3" s="1"/>
  <c r="P48" i="3"/>
  <c r="O48" i="3"/>
  <c r="M48" i="3"/>
  <c r="L48" i="3"/>
  <c r="G48" i="3"/>
  <c r="S48" i="3" s="1"/>
  <c r="AK47" i="3"/>
  <c r="AC47" i="3"/>
  <c r="AE47" i="3" s="1"/>
  <c r="X47" i="3"/>
  <c r="AG47" i="3" s="1"/>
  <c r="P47" i="3"/>
  <c r="O47" i="3"/>
  <c r="M47" i="3"/>
  <c r="L47" i="3"/>
  <c r="G47" i="3"/>
  <c r="K47" i="3" s="1"/>
  <c r="AK46" i="3"/>
  <c r="AC46" i="3"/>
  <c r="AE46" i="3" s="1"/>
  <c r="X46" i="3"/>
  <c r="AG46" i="3" s="1"/>
  <c r="P46" i="3"/>
  <c r="O46" i="3"/>
  <c r="M46" i="3"/>
  <c r="L46" i="3"/>
  <c r="G46" i="3"/>
  <c r="S46" i="3" s="1"/>
  <c r="AK45" i="3"/>
  <c r="AC45" i="3"/>
  <c r="AE45" i="3" s="1"/>
  <c r="X45" i="3"/>
  <c r="AG45" i="3" s="1"/>
  <c r="P45" i="3"/>
  <c r="O45" i="3"/>
  <c r="M45" i="3"/>
  <c r="L45" i="3"/>
  <c r="G45" i="3"/>
  <c r="K45" i="3" s="1"/>
  <c r="AK44" i="3"/>
  <c r="AC44" i="3"/>
  <c r="AE44" i="3" s="1"/>
  <c r="X44" i="3"/>
  <c r="AG44" i="3" s="1"/>
  <c r="P44" i="3"/>
  <c r="O44" i="3"/>
  <c r="M44" i="3"/>
  <c r="L44" i="3"/>
  <c r="G44" i="3"/>
  <c r="K44" i="3" s="1"/>
  <c r="AK43" i="3"/>
  <c r="AC43" i="3"/>
  <c r="AE43" i="3" s="1"/>
  <c r="X43" i="3"/>
  <c r="AG43" i="3" s="1"/>
  <c r="P43" i="3"/>
  <c r="O43" i="3"/>
  <c r="M43" i="3"/>
  <c r="L43" i="3"/>
  <c r="G43" i="3"/>
  <c r="K43" i="3" s="1"/>
  <c r="AK42" i="3"/>
  <c r="AC42" i="3"/>
  <c r="AE42" i="3" s="1"/>
  <c r="X42" i="3"/>
  <c r="AG42" i="3" s="1"/>
  <c r="P42" i="3"/>
  <c r="O42" i="3"/>
  <c r="M42" i="3"/>
  <c r="L42" i="3"/>
  <c r="G42" i="3"/>
  <c r="K42" i="3" s="1"/>
  <c r="AK41" i="3"/>
  <c r="AC41" i="3"/>
  <c r="AE41" i="3" s="1"/>
  <c r="X41" i="3"/>
  <c r="AG41" i="3" s="1"/>
  <c r="P41" i="3"/>
  <c r="O41" i="3"/>
  <c r="M41" i="3"/>
  <c r="L41" i="3"/>
  <c r="G41" i="3"/>
  <c r="K41" i="3" s="1"/>
  <c r="AK40" i="3"/>
  <c r="AC40" i="3"/>
  <c r="AE40" i="3" s="1"/>
  <c r="X40" i="3"/>
  <c r="AG40" i="3" s="1"/>
  <c r="P40" i="3"/>
  <c r="O40" i="3"/>
  <c r="M40" i="3"/>
  <c r="L40" i="3"/>
  <c r="G40" i="3"/>
  <c r="S40" i="3" s="1"/>
  <c r="AK39" i="3"/>
  <c r="AC39" i="3"/>
  <c r="AE39" i="3" s="1"/>
  <c r="X39" i="3"/>
  <c r="AG39" i="3" s="1"/>
  <c r="P39" i="3"/>
  <c r="O39" i="3"/>
  <c r="M39" i="3"/>
  <c r="L39" i="3"/>
  <c r="G39" i="3"/>
  <c r="S39" i="3" s="1"/>
  <c r="U39" i="3" s="1"/>
  <c r="AK38" i="3"/>
  <c r="AC38" i="3"/>
  <c r="AE38" i="3" s="1"/>
  <c r="X38" i="3"/>
  <c r="AG38" i="3" s="1"/>
  <c r="P38" i="3"/>
  <c r="O38" i="3"/>
  <c r="M38" i="3"/>
  <c r="L38" i="3"/>
  <c r="G38" i="3"/>
  <c r="K38" i="3" s="1"/>
  <c r="AK37" i="3"/>
  <c r="AC37" i="3"/>
  <c r="AE37" i="3" s="1"/>
  <c r="X37" i="3"/>
  <c r="AG37" i="3" s="1"/>
  <c r="P37" i="3"/>
  <c r="O37" i="3"/>
  <c r="M37" i="3"/>
  <c r="L37" i="3"/>
  <c r="G37" i="3"/>
  <c r="S37" i="3" s="1"/>
  <c r="U37" i="3" s="1"/>
  <c r="AK36" i="3"/>
  <c r="AC36" i="3"/>
  <c r="AE36" i="3" s="1"/>
  <c r="X36" i="3"/>
  <c r="AG36" i="3" s="1"/>
  <c r="P36" i="3"/>
  <c r="O36" i="3"/>
  <c r="M36" i="3"/>
  <c r="L36" i="3"/>
  <c r="G36" i="3"/>
  <c r="S36" i="3" s="1"/>
  <c r="U36" i="3" s="1"/>
  <c r="AK35" i="3"/>
  <c r="AC35" i="3"/>
  <c r="AE35" i="3" s="1"/>
  <c r="X35" i="3"/>
  <c r="AG35" i="3" s="1"/>
  <c r="P35" i="3"/>
  <c r="O35" i="3"/>
  <c r="M35" i="3"/>
  <c r="L35" i="3"/>
  <c r="G35" i="3"/>
  <c r="S35" i="3" s="1"/>
  <c r="U35" i="3" s="1"/>
  <c r="AK34" i="3"/>
  <c r="AC34" i="3"/>
  <c r="AE34" i="3" s="1"/>
  <c r="X34" i="3"/>
  <c r="AG34" i="3" s="1"/>
  <c r="P34" i="3"/>
  <c r="O34" i="3"/>
  <c r="M34" i="3"/>
  <c r="L34" i="3"/>
  <c r="G34" i="3"/>
  <c r="K34" i="3" s="1"/>
  <c r="AK33" i="3"/>
  <c r="AC33" i="3"/>
  <c r="AE33" i="3" s="1"/>
  <c r="X33" i="3"/>
  <c r="AG33" i="3" s="1"/>
  <c r="P33" i="3"/>
  <c r="O33" i="3"/>
  <c r="M33" i="3"/>
  <c r="L33" i="3"/>
  <c r="G33" i="3"/>
  <c r="K33" i="3" s="1"/>
  <c r="AK32" i="3"/>
  <c r="AC32" i="3"/>
  <c r="AE32" i="3" s="1"/>
  <c r="X32" i="3"/>
  <c r="AG32" i="3" s="1"/>
  <c r="P32" i="3"/>
  <c r="O32" i="3"/>
  <c r="M32" i="3"/>
  <c r="L32" i="3"/>
  <c r="G32" i="3"/>
  <c r="S32" i="3" s="1"/>
  <c r="U32" i="3" s="1"/>
  <c r="AK31" i="3"/>
  <c r="AC31" i="3"/>
  <c r="AE31" i="3" s="1"/>
  <c r="X31" i="3"/>
  <c r="AG31" i="3" s="1"/>
  <c r="P31" i="3"/>
  <c r="O31" i="3"/>
  <c r="M31" i="3"/>
  <c r="L31" i="3"/>
  <c r="G31" i="3"/>
  <c r="K31" i="3" s="1"/>
  <c r="AK30" i="3"/>
  <c r="AC30" i="3"/>
  <c r="AE30" i="3" s="1"/>
  <c r="X30" i="3"/>
  <c r="AG30" i="3" s="1"/>
  <c r="P30" i="3"/>
  <c r="O30" i="3"/>
  <c r="M30" i="3"/>
  <c r="L30" i="3"/>
  <c r="G30" i="3"/>
  <c r="K30" i="3" s="1"/>
  <c r="AK29" i="3"/>
  <c r="AC29" i="3"/>
  <c r="AE29" i="3" s="1"/>
  <c r="X29" i="3"/>
  <c r="AG29" i="3" s="1"/>
  <c r="P29" i="3"/>
  <c r="O29" i="3"/>
  <c r="M29" i="3"/>
  <c r="L29" i="3"/>
  <c r="G29" i="3"/>
  <c r="S29" i="3" s="1"/>
  <c r="AK28" i="3"/>
  <c r="AC28" i="3"/>
  <c r="AE28" i="3" s="1"/>
  <c r="X28" i="3"/>
  <c r="AG28" i="3" s="1"/>
  <c r="P28" i="3"/>
  <c r="O28" i="3"/>
  <c r="M28" i="3"/>
  <c r="L28" i="3"/>
  <c r="G28" i="3"/>
  <c r="S28" i="3" s="1"/>
  <c r="U28" i="3" s="1"/>
  <c r="AK27" i="3"/>
  <c r="AC27" i="3"/>
  <c r="AE27" i="3" s="1"/>
  <c r="X27" i="3"/>
  <c r="AG27" i="3" s="1"/>
  <c r="P27" i="3"/>
  <c r="O27" i="3"/>
  <c r="M27" i="3"/>
  <c r="L27" i="3"/>
  <c r="G27" i="3"/>
  <c r="K27" i="3" s="1"/>
  <c r="AK26" i="3"/>
  <c r="AC26" i="3"/>
  <c r="AE26" i="3" s="1"/>
  <c r="X26" i="3"/>
  <c r="AG26" i="3" s="1"/>
  <c r="P26" i="3"/>
  <c r="O26" i="3"/>
  <c r="M26" i="3"/>
  <c r="L26" i="3"/>
  <c r="G26" i="3"/>
  <c r="S26" i="3" s="1"/>
  <c r="U26" i="3" s="1"/>
  <c r="AK25" i="3"/>
  <c r="AC25" i="3"/>
  <c r="AE25" i="3" s="1"/>
  <c r="X25" i="3"/>
  <c r="AG25" i="3" s="1"/>
  <c r="P25" i="3"/>
  <c r="O25" i="3"/>
  <c r="M25" i="3"/>
  <c r="L25" i="3"/>
  <c r="G25" i="3"/>
  <c r="S25" i="3" s="1"/>
  <c r="U25" i="3" s="1"/>
  <c r="AK24" i="3"/>
  <c r="AC24" i="3"/>
  <c r="AE24" i="3" s="1"/>
  <c r="X24" i="3"/>
  <c r="AG24" i="3" s="1"/>
  <c r="P24" i="3"/>
  <c r="O24" i="3"/>
  <c r="M24" i="3"/>
  <c r="L24" i="3"/>
  <c r="G24" i="3"/>
  <c r="K24" i="3" s="1"/>
  <c r="AK23" i="3"/>
  <c r="AC23" i="3"/>
  <c r="AE23" i="3" s="1"/>
  <c r="X23" i="3"/>
  <c r="AG23" i="3" s="1"/>
  <c r="P23" i="3"/>
  <c r="O23" i="3"/>
  <c r="M23" i="3"/>
  <c r="L23" i="3"/>
  <c r="G23" i="3"/>
  <c r="K23" i="3" s="1"/>
  <c r="AK22" i="3"/>
  <c r="AC22" i="3"/>
  <c r="AE22" i="3" s="1"/>
  <c r="X22" i="3"/>
  <c r="AG22" i="3" s="1"/>
  <c r="P22" i="3"/>
  <c r="O22" i="3"/>
  <c r="M22" i="3"/>
  <c r="L22" i="3"/>
  <c r="G22" i="3"/>
  <c r="K22" i="3" s="1"/>
  <c r="AK21" i="3"/>
  <c r="AC21" i="3"/>
  <c r="AE21" i="3" s="1"/>
  <c r="X21" i="3"/>
  <c r="Y21" i="3" s="1"/>
  <c r="P21" i="3"/>
  <c r="O21" i="3"/>
  <c r="M21" i="3"/>
  <c r="L21" i="3"/>
  <c r="G21" i="3"/>
  <c r="S21" i="3" s="1"/>
  <c r="AK20" i="3"/>
  <c r="AC20" i="3"/>
  <c r="AE20" i="3" s="1"/>
  <c r="X20" i="3"/>
  <c r="Y20" i="3" s="1"/>
  <c r="P20" i="3"/>
  <c r="O20" i="3"/>
  <c r="M20" i="3"/>
  <c r="L20" i="3"/>
  <c r="G20" i="3"/>
  <c r="S20" i="3" s="1"/>
  <c r="AK19" i="3"/>
  <c r="AC19" i="3"/>
  <c r="AE19" i="3" s="1"/>
  <c r="X19" i="3"/>
  <c r="Y19" i="3" s="1"/>
  <c r="P19" i="3"/>
  <c r="O19" i="3"/>
  <c r="M19" i="3"/>
  <c r="L19" i="3"/>
  <c r="G19" i="3"/>
  <c r="S19" i="3" s="1"/>
  <c r="U19" i="3" s="1"/>
  <c r="AK18" i="3"/>
  <c r="AC18" i="3"/>
  <c r="AE18" i="3" s="1"/>
  <c r="X18" i="3"/>
  <c r="AG18" i="3" s="1"/>
  <c r="P18" i="3"/>
  <c r="O18" i="3"/>
  <c r="M18" i="3"/>
  <c r="L18" i="3"/>
  <c r="G18" i="3"/>
  <c r="K18" i="3" s="1"/>
  <c r="AK17" i="3"/>
  <c r="AC17" i="3"/>
  <c r="AE17" i="3" s="1"/>
  <c r="X17" i="3"/>
  <c r="AG17" i="3" s="1"/>
  <c r="P17" i="3"/>
  <c r="O17" i="3"/>
  <c r="M17" i="3"/>
  <c r="L17" i="3"/>
  <c r="G17" i="3"/>
  <c r="K17" i="3" s="1"/>
  <c r="AK16" i="3"/>
  <c r="AC16" i="3"/>
  <c r="AE16" i="3" s="1"/>
  <c r="X16" i="3"/>
  <c r="AG16" i="3" s="1"/>
  <c r="P16" i="3"/>
  <c r="O16" i="3"/>
  <c r="M16" i="3"/>
  <c r="L16" i="3"/>
  <c r="G16" i="3"/>
  <c r="K16" i="3" s="1"/>
  <c r="AK15" i="3"/>
  <c r="AC15" i="3"/>
  <c r="AE15" i="3" s="1"/>
  <c r="X15" i="3"/>
  <c r="Y15" i="3" s="1"/>
  <c r="P15" i="3"/>
  <c r="O15" i="3"/>
  <c r="M15" i="3"/>
  <c r="L15" i="3"/>
  <c r="G15" i="3"/>
  <c r="S15" i="3" s="1"/>
  <c r="U15" i="3" s="1"/>
  <c r="AK14" i="3"/>
  <c r="AC14" i="3"/>
  <c r="AE14" i="3" s="1"/>
  <c r="X14" i="3"/>
  <c r="Y14" i="3" s="1"/>
  <c r="P14" i="3"/>
  <c r="O14" i="3"/>
  <c r="M14" i="3"/>
  <c r="L14" i="3"/>
  <c r="G14" i="3"/>
  <c r="K14" i="3" s="1"/>
  <c r="AK13" i="3"/>
  <c r="AC13" i="3"/>
  <c r="AE13" i="3" s="1"/>
  <c r="X13" i="3"/>
  <c r="Y13" i="3" s="1"/>
  <c r="P13" i="3"/>
  <c r="O13" i="3"/>
  <c r="M13" i="3"/>
  <c r="L13" i="3"/>
  <c r="G13" i="3"/>
  <c r="K13" i="3" s="1"/>
  <c r="AK12" i="3"/>
  <c r="AC12" i="3"/>
  <c r="AE12" i="3" s="1"/>
  <c r="X12" i="3"/>
  <c r="Y12" i="3" s="1"/>
  <c r="P12" i="3"/>
  <c r="O12" i="3"/>
  <c r="M12" i="3"/>
  <c r="L12" i="3"/>
  <c r="G12" i="3"/>
  <c r="K12" i="3" s="1"/>
  <c r="AK11" i="3"/>
  <c r="AC11" i="3"/>
  <c r="AE11" i="3" s="1"/>
  <c r="X11" i="3"/>
  <c r="Y11" i="3" s="1"/>
  <c r="P11" i="3"/>
  <c r="O11" i="3"/>
  <c r="M11" i="3"/>
  <c r="L11" i="3"/>
  <c r="G11" i="3"/>
  <c r="K11" i="3" s="1"/>
  <c r="AC10" i="3"/>
  <c r="AE10" i="3" s="1"/>
  <c r="X10" i="3"/>
  <c r="Y10" i="3" s="1"/>
  <c r="P10" i="3"/>
  <c r="O10" i="3"/>
  <c r="M10" i="3"/>
  <c r="L10" i="3"/>
  <c r="G10" i="3"/>
  <c r="S10" i="3" s="1"/>
  <c r="U10" i="3" s="1"/>
  <c r="AC9" i="3"/>
  <c r="AE9" i="3" s="1"/>
  <c r="X9" i="3"/>
  <c r="Y9" i="3" s="1"/>
  <c r="P9" i="3"/>
  <c r="O9" i="3"/>
  <c r="M9" i="3"/>
  <c r="L9" i="3"/>
  <c r="G9" i="3"/>
  <c r="AC8" i="3"/>
  <c r="AE8" i="3" s="1"/>
  <c r="X8" i="3"/>
  <c r="AG8" i="3" s="1"/>
  <c r="P8" i="3"/>
  <c r="O8" i="3"/>
  <c r="M8" i="3"/>
  <c r="L8" i="3"/>
  <c r="G8" i="3"/>
  <c r="K8" i="3" s="1"/>
  <c r="AC7" i="3"/>
  <c r="AE7" i="3" s="1"/>
  <c r="X7" i="3"/>
  <c r="Y7" i="3" s="1"/>
  <c r="P7" i="3"/>
  <c r="O7" i="3"/>
  <c r="M7" i="3"/>
  <c r="L7" i="3"/>
  <c r="G7" i="3"/>
  <c r="S7" i="3" s="1"/>
  <c r="AC6" i="3"/>
  <c r="AE6" i="3" s="1"/>
  <c r="X6" i="3"/>
  <c r="AG6" i="3" s="1"/>
  <c r="P6" i="3"/>
  <c r="O6" i="3"/>
  <c r="M6" i="3"/>
  <c r="L6" i="3"/>
  <c r="G6" i="3"/>
  <c r="S6" i="3" s="1"/>
  <c r="X5" i="3"/>
  <c r="M5" i="3"/>
  <c r="G5" i="3"/>
  <c r="S5" i="3" s="1"/>
  <c r="U5" i="3" s="1"/>
  <c r="X4" i="3"/>
  <c r="Y4" i="3" s="1"/>
  <c r="M4" i="3"/>
  <c r="G4" i="3"/>
  <c r="K4" i="3" s="1"/>
  <c r="L4" i="3" s="1"/>
  <c r="AK125" i="3"/>
  <c r="AC125" i="3"/>
  <c r="AE125" i="3" s="1"/>
  <c r="X125" i="3"/>
  <c r="AG125" i="3" s="1"/>
  <c r="P125" i="3"/>
  <c r="O125" i="3"/>
  <c r="M125" i="3"/>
  <c r="L125" i="3"/>
  <c r="G125" i="3"/>
  <c r="S125" i="3" s="1"/>
  <c r="AK124" i="3"/>
  <c r="AC124" i="3"/>
  <c r="AE124" i="3" s="1"/>
  <c r="X124" i="3"/>
  <c r="AG124" i="3" s="1"/>
  <c r="P124" i="3"/>
  <c r="O124" i="3"/>
  <c r="M124" i="3"/>
  <c r="L124" i="3"/>
  <c r="G124" i="3"/>
  <c r="S124" i="3" s="1"/>
  <c r="AK123" i="3"/>
  <c r="AC123" i="3"/>
  <c r="AE123" i="3" s="1"/>
  <c r="X123" i="3"/>
  <c r="AG123" i="3" s="1"/>
  <c r="P123" i="3"/>
  <c r="O123" i="3"/>
  <c r="M123" i="3"/>
  <c r="L123" i="3"/>
  <c r="G123" i="3"/>
  <c r="K123" i="3" s="1"/>
  <c r="AK122" i="3"/>
  <c r="AC122" i="3"/>
  <c r="AE122" i="3" s="1"/>
  <c r="X122" i="3"/>
  <c r="AG122" i="3" s="1"/>
  <c r="P122" i="3"/>
  <c r="O122" i="3"/>
  <c r="M122" i="3"/>
  <c r="L122" i="3"/>
  <c r="G122" i="3"/>
  <c r="K122" i="3" s="1"/>
  <c r="AK121" i="3"/>
  <c r="AC121" i="3"/>
  <c r="AE121" i="3" s="1"/>
  <c r="X121" i="3"/>
  <c r="AG121" i="3" s="1"/>
  <c r="P121" i="3"/>
  <c r="O121" i="3"/>
  <c r="M121" i="3"/>
  <c r="L121" i="3"/>
  <c r="G121" i="3"/>
  <c r="S121" i="3" s="1"/>
  <c r="AK120" i="3"/>
  <c r="AC120" i="3"/>
  <c r="AE120" i="3" s="1"/>
  <c r="X120" i="3"/>
  <c r="AG120" i="3" s="1"/>
  <c r="P120" i="3"/>
  <c r="O120" i="3"/>
  <c r="M120" i="3"/>
  <c r="L120" i="3"/>
  <c r="G120" i="3"/>
  <c r="S120" i="3" s="1"/>
  <c r="AK119" i="3"/>
  <c r="AC119" i="3"/>
  <c r="AE119" i="3" s="1"/>
  <c r="X119" i="3"/>
  <c r="AG119" i="3" s="1"/>
  <c r="P119" i="3"/>
  <c r="O119" i="3"/>
  <c r="M119" i="3"/>
  <c r="L119" i="3"/>
  <c r="G119" i="3"/>
  <c r="K119" i="3" s="1"/>
  <c r="AK118" i="3"/>
  <c r="AC118" i="3"/>
  <c r="AE118" i="3" s="1"/>
  <c r="X118" i="3"/>
  <c r="AG118" i="3" s="1"/>
  <c r="P118" i="3"/>
  <c r="O118" i="3"/>
  <c r="M118" i="3"/>
  <c r="L118" i="3"/>
  <c r="G118" i="3"/>
  <c r="S118" i="3" s="1"/>
  <c r="AK117" i="3"/>
  <c r="AC117" i="3"/>
  <c r="AE117" i="3" s="1"/>
  <c r="X117" i="3"/>
  <c r="AG117" i="3" s="1"/>
  <c r="P117" i="3"/>
  <c r="O117" i="3"/>
  <c r="M117" i="3"/>
  <c r="L117" i="3"/>
  <c r="G117" i="3"/>
  <c r="S117" i="3" s="1"/>
  <c r="AK116" i="3"/>
  <c r="AC116" i="3"/>
  <c r="AE116" i="3" s="1"/>
  <c r="X116" i="3"/>
  <c r="AG116" i="3" s="1"/>
  <c r="P116" i="3"/>
  <c r="O116" i="3"/>
  <c r="M116" i="3"/>
  <c r="L116" i="3"/>
  <c r="G116" i="3"/>
  <c r="S116" i="3" s="1"/>
  <c r="AK115" i="3"/>
  <c r="AC115" i="3"/>
  <c r="AE115" i="3" s="1"/>
  <c r="X115" i="3"/>
  <c r="AG115" i="3" s="1"/>
  <c r="P115" i="3"/>
  <c r="O115" i="3"/>
  <c r="M115" i="3"/>
  <c r="L115" i="3"/>
  <c r="G115" i="3"/>
  <c r="AK114" i="3"/>
  <c r="AC114" i="3"/>
  <c r="AE114" i="3" s="1"/>
  <c r="X114" i="3"/>
  <c r="AG114" i="3" s="1"/>
  <c r="P114" i="3"/>
  <c r="O114" i="3"/>
  <c r="M114" i="3"/>
  <c r="L114" i="3"/>
  <c r="G114" i="3"/>
  <c r="S114" i="3" s="1"/>
  <c r="AK113" i="3"/>
  <c r="AC113" i="3"/>
  <c r="AE113" i="3" s="1"/>
  <c r="X113" i="3"/>
  <c r="AG113" i="3" s="1"/>
  <c r="P113" i="3"/>
  <c r="O113" i="3"/>
  <c r="M113" i="3"/>
  <c r="L113" i="3"/>
  <c r="G113" i="3"/>
  <c r="S113" i="3" s="1"/>
  <c r="AK112" i="3"/>
  <c r="AC112" i="3"/>
  <c r="AE112" i="3" s="1"/>
  <c r="X112" i="3"/>
  <c r="AG112" i="3" s="1"/>
  <c r="P112" i="3"/>
  <c r="O112" i="3"/>
  <c r="M112" i="3"/>
  <c r="L112" i="3"/>
  <c r="G112" i="3"/>
  <c r="S112" i="3" s="1"/>
  <c r="AK111" i="3"/>
  <c r="AC111" i="3"/>
  <c r="AE111" i="3" s="1"/>
  <c r="X111" i="3"/>
  <c r="AG111" i="3" s="1"/>
  <c r="P111" i="3"/>
  <c r="O111" i="3"/>
  <c r="M111" i="3"/>
  <c r="L111" i="3"/>
  <c r="G111" i="3"/>
  <c r="K111" i="3" s="1"/>
  <c r="AK110" i="3"/>
  <c r="AC110" i="3"/>
  <c r="AE110" i="3" s="1"/>
  <c r="X110" i="3"/>
  <c r="AG110" i="3" s="1"/>
  <c r="P110" i="3"/>
  <c r="O110" i="3"/>
  <c r="M110" i="3"/>
  <c r="L110" i="3"/>
  <c r="G110" i="3"/>
  <c r="S110" i="3" s="1"/>
  <c r="AK109" i="3"/>
  <c r="AC109" i="3"/>
  <c r="AE109" i="3" s="1"/>
  <c r="X109" i="3"/>
  <c r="AG109" i="3" s="1"/>
  <c r="P109" i="3"/>
  <c r="O109" i="3"/>
  <c r="M109" i="3"/>
  <c r="L109" i="3"/>
  <c r="G109" i="3"/>
  <c r="S109" i="3" s="1"/>
  <c r="AK108" i="3"/>
  <c r="AC108" i="3"/>
  <c r="AE108" i="3" s="1"/>
  <c r="X108" i="3"/>
  <c r="AG108" i="3" s="1"/>
  <c r="P108" i="3"/>
  <c r="O108" i="3"/>
  <c r="M108" i="3"/>
  <c r="L108" i="3"/>
  <c r="G108" i="3"/>
  <c r="S108" i="3" s="1"/>
  <c r="AK107" i="3"/>
  <c r="AC107" i="3"/>
  <c r="AE107" i="3" s="1"/>
  <c r="X107" i="3"/>
  <c r="AG107" i="3" s="1"/>
  <c r="P107" i="3"/>
  <c r="O107" i="3"/>
  <c r="M107" i="3"/>
  <c r="L107" i="3"/>
  <c r="G107" i="3"/>
  <c r="K107" i="3" s="1"/>
  <c r="AK106" i="3"/>
  <c r="AC106" i="3"/>
  <c r="AE106" i="3" s="1"/>
  <c r="X106" i="3"/>
  <c r="AG106" i="3" s="1"/>
  <c r="P106" i="3"/>
  <c r="O106" i="3"/>
  <c r="M106" i="3"/>
  <c r="L106" i="3"/>
  <c r="G106" i="3"/>
  <c r="K106" i="3" s="1"/>
  <c r="AK105" i="3"/>
  <c r="AC105" i="3"/>
  <c r="AE105" i="3" s="1"/>
  <c r="X105" i="3"/>
  <c r="AG105" i="3" s="1"/>
  <c r="P105" i="3"/>
  <c r="O105" i="3"/>
  <c r="M105" i="3"/>
  <c r="L105" i="3"/>
  <c r="G105" i="3"/>
  <c r="S105" i="3" s="1"/>
  <c r="AK104" i="3"/>
  <c r="AC104" i="3"/>
  <c r="AE104" i="3" s="1"/>
  <c r="X104" i="3"/>
  <c r="AG104" i="3" s="1"/>
  <c r="P104" i="3"/>
  <c r="O104" i="3"/>
  <c r="M104" i="3"/>
  <c r="L104" i="3"/>
  <c r="G104" i="3"/>
  <c r="S104" i="3" s="1"/>
  <c r="AK103" i="3"/>
  <c r="AC103" i="3"/>
  <c r="AE103" i="3" s="1"/>
  <c r="X103" i="3"/>
  <c r="AG103" i="3" s="1"/>
  <c r="P103" i="3"/>
  <c r="O103" i="3"/>
  <c r="M103" i="3"/>
  <c r="L103" i="3"/>
  <c r="G103" i="3"/>
  <c r="K103" i="3" s="1"/>
  <c r="AK102" i="3"/>
  <c r="AC102" i="3"/>
  <c r="AE102" i="3" s="1"/>
  <c r="X102" i="3"/>
  <c r="AG102" i="3" s="1"/>
  <c r="P102" i="3"/>
  <c r="O102" i="3"/>
  <c r="M102" i="3"/>
  <c r="L102" i="3"/>
  <c r="G102" i="3"/>
  <c r="S102" i="3" s="1"/>
  <c r="AK101" i="3"/>
  <c r="AC101" i="3"/>
  <c r="AE101" i="3" s="1"/>
  <c r="X101" i="3"/>
  <c r="AG101" i="3" s="1"/>
  <c r="P101" i="3"/>
  <c r="O101" i="3"/>
  <c r="M101" i="3"/>
  <c r="L101" i="3"/>
  <c r="G101" i="3"/>
  <c r="S101" i="3" s="1"/>
  <c r="AK100" i="3"/>
  <c r="AC100" i="3"/>
  <c r="AE100" i="3" s="1"/>
  <c r="X100" i="3"/>
  <c r="AG100" i="3" s="1"/>
  <c r="P100" i="3"/>
  <c r="O100" i="3"/>
  <c r="M100" i="3"/>
  <c r="L100" i="3"/>
  <c r="G100" i="3"/>
  <c r="S100" i="3" s="1"/>
  <c r="AK99" i="3"/>
  <c r="AC99" i="3"/>
  <c r="AE99" i="3" s="1"/>
  <c r="X99" i="3"/>
  <c r="AG99" i="3" s="1"/>
  <c r="P99" i="3"/>
  <c r="O99" i="3"/>
  <c r="M99" i="3"/>
  <c r="L99" i="3"/>
  <c r="G99" i="3"/>
  <c r="K99" i="3" s="1"/>
  <c r="AK98" i="3"/>
  <c r="AC98" i="3"/>
  <c r="AE98" i="3" s="1"/>
  <c r="X98" i="3"/>
  <c r="AG98" i="3" s="1"/>
  <c r="P98" i="3"/>
  <c r="O98" i="3"/>
  <c r="M98" i="3"/>
  <c r="L98" i="3"/>
  <c r="G98" i="3"/>
  <c r="K98" i="3" s="1"/>
  <c r="AK97" i="3"/>
  <c r="AC97" i="3"/>
  <c r="AE97" i="3" s="1"/>
  <c r="X97" i="3"/>
  <c r="AG97" i="3" s="1"/>
  <c r="P97" i="3"/>
  <c r="O97" i="3"/>
  <c r="M97" i="3"/>
  <c r="L97" i="3"/>
  <c r="G97" i="3"/>
  <c r="S97" i="3" s="1"/>
  <c r="AK96" i="3"/>
  <c r="AC96" i="3"/>
  <c r="AE96" i="3" s="1"/>
  <c r="X96" i="3"/>
  <c r="AG96" i="3" s="1"/>
  <c r="P96" i="3"/>
  <c r="O96" i="3"/>
  <c r="M96" i="3"/>
  <c r="L96" i="3"/>
  <c r="G96" i="3"/>
  <c r="S96" i="3" s="1"/>
  <c r="AK95" i="3"/>
  <c r="AC95" i="3"/>
  <c r="AE95" i="3" s="1"/>
  <c r="X95" i="3"/>
  <c r="AG95" i="3" s="1"/>
  <c r="P95" i="3"/>
  <c r="O95" i="3"/>
  <c r="M95" i="3"/>
  <c r="L95" i="3"/>
  <c r="G95" i="3"/>
  <c r="AK94" i="3"/>
  <c r="AC94" i="3"/>
  <c r="AE94" i="3" s="1"/>
  <c r="X94" i="3"/>
  <c r="AG94" i="3" s="1"/>
  <c r="P94" i="3"/>
  <c r="O94" i="3"/>
  <c r="M94" i="3"/>
  <c r="L94" i="3"/>
  <c r="G94" i="3"/>
  <c r="S94" i="3" s="1"/>
  <c r="U94" i="3" s="1"/>
  <c r="AK93" i="3"/>
  <c r="AC93" i="3"/>
  <c r="AE93" i="3" s="1"/>
  <c r="X93" i="3"/>
  <c r="AG93" i="3" s="1"/>
  <c r="P93" i="3"/>
  <c r="O93" i="3"/>
  <c r="M93" i="3"/>
  <c r="L93" i="3"/>
  <c r="G93" i="3"/>
  <c r="K93" i="3" s="1"/>
  <c r="AK92" i="3"/>
  <c r="AC92" i="3"/>
  <c r="AE92" i="3" s="1"/>
  <c r="X92" i="3"/>
  <c r="AG92" i="3" s="1"/>
  <c r="P92" i="3"/>
  <c r="O92" i="3"/>
  <c r="M92" i="3"/>
  <c r="L92" i="3"/>
  <c r="G92" i="3"/>
  <c r="S92" i="3" s="1"/>
  <c r="AK91" i="3"/>
  <c r="AC91" i="3"/>
  <c r="AE91" i="3" s="1"/>
  <c r="X91" i="3"/>
  <c r="AG91" i="3" s="1"/>
  <c r="P91" i="3"/>
  <c r="O91" i="3"/>
  <c r="M91" i="3"/>
  <c r="L91" i="3"/>
  <c r="G91" i="3"/>
  <c r="K91" i="3" s="1"/>
  <c r="AK90" i="3"/>
  <c r="AC90" i="3"/>
  <c r="AE90" i="3" s="1"/>
  <c r="X90" i="3"/>
  <c r="AG90" i="3" s="1"/>
  <c r="P90" i="3"/>
  <c r="O90" i="3"/>
  <c r="M90" i="3"/>
  <c r="L90" i="3"/>
  <c r="G90" i="3"/>
  <c r="K90" i="3" s="1"/>
  <c r="AK89" i="3"/>
  <c r="AC89" i="3"/>
  <c r="AE89" i="3" s="1"/>
  <c r="X89" i="3"/>
  <c r="AG89" i="3" s="1"/>
  <c r="P89" i="3"/>
  <c r="O89" i="3"/>
  <c r="M89" i="3"/>
  <c r="L89" i="3"/>
  <c r="G89" i="3"/>
  <c r="K89" i="3" s="1"/>
  <c r="AK88" i="3"/>
  <c r="AC88" i="3"/>
  <c r="AE88" i="3" s="1"/>
  <c r="X88" i="3"/>
  <c r="AG88" i="3" s="1"/>
  <c r="P88" i="3"/>
  <c r="O88" i="3"/>
  <c r="M88" i="3"/>
  <c r="L88" i="3"/>
  <c r="G88" i="3"/>
  <c r="S88" i="3" s="1"/>
  <c r="AK87" i="3"/>
  <c r="AC87" i="3"/>
  <c r="AE87" i="3" s="1"/>
  <c r="X87" i="3"/>
  <c r="AG87" i="3" s="1"/>
  <c r="P87" i="3"/>
  <c r="O87" i="3"/>
  <c r="M87" i="3"/>
  <c r="L87" i="3"/>
  <c r="G87" i="3"/>
  <c r="K87" i="3" s="1"/>
  <c r="AK86" i="3"/>
  <c r="AC86" i="3"/>
  <c r="AE86" i="3" s="1"/>
  <c r="X86" i="3"/>
  <c r="AG86" i="3" s="1"/>
  <c r="P86" i="3"/>
  <c r="O86" i="3"/>
  <c r="M86" i="3"/>
  <c r="L86" i="3"/>
  <c r="G86" i="3"/>
  <c r="S86" i="3" s="1"/>
  <c r="U86" i="3" s="1"/>
  <c r="AC85" i="3"/>
  <c r="AE85" i="3" s="1"/>
  <c r="X85" i="3"/>
  <c r="P85" i="3"/>
  <c r="O85" i="3"/>
  <c r="M85" i="3"/>
  <c r="L85" i="3"/>
  <c r="G85" i="3"/>
  <c r="AJ85" i="3" s="1"/>
  <c r="AK85" i="3" s="1"/>
  <c r="AC84" i="3"/>
  <c r="AE84" i="3" s="1"/>
  <c r="X84" i="3"/>
  <c r="AG84" i="3" s="1"/>
  <c r="P84" i="3"/>
  <c r="O84" i="3"/>
  <c r="M84" i="3"/>
  <c r="L84" i="3"/>
  <c r="G84" i="3"/>
  <c r="AC83" i="3"/>
  <c r="AE83" i="3" s="1"/>
  <c r="X83" i="3"/>
  <c r="AG83" i="3" s="1"/>
  <c r="P83" i="3"/>
  <c r="O83" i="3"/>
  <c r="M83" i="3"/>
  <c r="L83" i="3"/>
  <c r="G83" i="3"/>
  <c r="K83" i="3" s="1"/>
  <c r="AC82" i="3"/>
  <c r="AE82" i="3" s="1"/>
  <c r="X82" i="3"/>
  <c r="AG82" i="3" s="1"/>
  <c r="P82" i="3"/>
  <c r="O82" i="3"/>
  <c r="M82" i="3"/>
  <c r="L82" i="3"/>
  <c r="G82" i="3"/>
  <c r="K82" i="3" s="1"/>
  <c r="AC81" i="3"/>
  <c r="AE81" i="3" s="1"/>
  <c r="X81" i="3"/>
  <c r="AG81" i="3" s="1"/>
  <c r="P81" i="3"/>
  <c r="O81" i="3"/>
  <c r="M81" i="3"/>
  <c r="L81" i="3"/>
  <c r="G81" i="3"/>
  <c r="AC80" i="3"/>
  <c r="AE80" i="3" s="1"/>
  <c r="X80" i="3"/>
  <c r="AG80" i="3" s="1"/>
  <c r="P80" i="3"/>
  <c r="O80" i="3"/>
  <c r="M80" i="3"/>
  <c r="L80" i="3"/>
  <c r="G80" i="3"/>
  <c r="S80" i="3" s="1"/>
  <c r="U80" i="3" s="1"/>
  <c r="G79" i="3"/>
  <c r="G2" i="3"/>
  <c r="S2" i="3" s="1"/>
  <c r="T2" i="3" s="1"/>
  <c r="G3" i="3"/>
  <c r="D2" i="6"/>
  <c r="D3" i="6"/>
  <c r="D4" i="6"/>
  <c r="D5" i="6"/>
  <c r="D6" i="6"/>
  <c r="D7" i="6"/>
  <c r="D8" i="6"/>
  <c r="D9" i="6"/>
  <c r="D11" i="6"/>
  <c r="D12" i="6"/>
  <c r="D13" i="6"/>
  <c r="D14" i="6"/>
  <c r="D15" i="6"/>
  <c r="D16" i="6"/>
  <c r="D17" i="6"/>
  <c r="D18" i="6"/>
  <c r="D19" i="6"/>
  <c r="D20" i="6"/>
  <c r="D21" i="6"/>
  <c r="D22" i="6"/>
  <c r="D23" i="6"/>
  <c r="D24" i="6"/>
  <c r="D25" i="6"/>
  <c r="D26" i="6"/>
  <c r="D27" i="6"/>
  <c r="D28" i="6"/>
  <c r="D29" i="6"/>
  <c r="D30" i="6"/>
  <c r="D31" i="6"/>
  <c r="D32" i="6"/>
  <c r="D33" i="6"/>
  <c r="D34" i="6"/>
  <c r="D35" i="6"/>
  <c r="D36" i="6"/>
  <c r="D37" i="6"/>
  <c r="D10" i="6"/>
  <c r="M202" i="3"/>
  <c r="M201" i="3"/>
  <c r="M200" i="3"/>
  <c r="M191" i="3"/>
  <c r="M190" i="3"/>
  <c r="M189" i="3"/>
  <c r="M188" i="3"/>
  <c r="M187" i="3"/>
  <c r="M186" i="3"/>
  <c r="M185" i="3"/>
  <c r="M184" i="3"/>
  <c r="M183" i="3"/>
  <c r="M182" i="3"/>
  <c r="M159" i="3"/>
  <c r="M158" i="3"/>
  <c r="M157" i="3"/>
  <c r="M156" i="3"/>
  <c r="M155" i="3"/>
  <c r="M154" i="3"/>
  <c r="M153" i="3"/>
  <c r="M152" i="3"/>
  <c r="M151" i="3"/>
  <c r="M150" i="3"/>
  <c r="M149" i="3"/>
  <c r="M148" i="3"/>
  <c r="M147" i="3"/>
  <c r="M146" i="3"/>
  <c r="M145" i="3"/>
  <c r="M144" i="3"/>
  <c r="M143" i="3"/>
  <c r="M142" i="3"/>
  <c r="M141" i="3"/>
  <c r="M140" i="3"/>
  <c r="M139" i="3"/>
  <c r="M138" i="3"/>
  <c r="M137" i="3"/>
  <c r="M136" i="3"/>
  <c r="M135" i="3"/>
  <c r="M134" i="3"/>
  <c r="M133" i="3"/>
  <c r="M132" i="3"/>
  <c r="M131" i="3"/>
  <c r="M130" i="3"/>
  <c r="M129" i="3"/>
  <c r="M128" i="3"/>
  <c r="M127" i="3"/>
  <c r="M126" i="3"/>
  <c r="M79" i="3"/>
  <c r="M3" i="3"/>
  <c r="O4" i="3" l="1"/>
  <c r="AC4" i="3" s="1"/>
  <c r="AE4" i="3" s="1"/>
  <c r="P4" i="3"/>
  <c r="T193" i="3"/>
  <c r="U193" i="3"/>
  <c r="S192" i="3"/>
  <c r="S13" i="3"/>
  <c r="U13" i="3" s="1"/>
  <c r="Y192" i="3"/>
  <c r="Y193" i="3"/>
  <c r="AG194" i="3"/>
  <c r="S27" i="3"/>
  <c r="U27" i="3" s="1"/>
  <c r="AG195" i="3"/>
  <c r="K193" i="3"/>
  <c r="U195" i="3"/>
  <c r="T195" i="3"/>
  <c r="K195" i="3"/>
  <c r="AG196" i="3"/>
  <c r="S194" i="3"/>
  <c r="AG197" i="3"/>
  <c r="U196" i="3"/>
  <c r="T196" i="3"/>
  <c r="U197" i="3"/>
  <c r="T197" i="3"/>
  <c r="S119" i="3"/>
  <c r="U119" i="3" s="1"/>
  <c r="K196" i="3"/>
  <c r="S177" i="3"/>
  <c r="T177" i="3" s="1"/>
  <c r="AJ8" i="3"/>
  <c r="AK8" i="3" s="1"/>
  <c r="K197" i="3"/>
  <c r="S49" i="3"/>
  <c r="U49" i="3" s="1"/>
  <c r="AG19" i="3"/>
  <c r="S51" i="3"/>
  <c r="U51" i="3" s="1"/>
  <c r="U199" i="3"/>
  <c r="T199" i="3"/>
  <c r="U198" i="3"/>
  <c r="T198" i="3"/>
  <c r="K48" i="3"/>
  <c r="K198" i="3"/>
  <c r="K199" i="3"/>
  <c r="S82" i="3"/>
  <c r="T82" i="3" s="1"/>
  <c r="S77" i="3"/>
  <c r="U77" i="3" s="1"/>
  <c r="S33" i="3"/>
  <c r="U33" i="3" s="1"/>
  <c r="Y198" i="3"/>
  <c r="S24" i="3"/>
  <c r="U24" i="3" s="1"/>
  <c r="S41" i="3"/>
  <c r="U41" i="3" s="1"/>
  <c r="S11" i="3"/>
  <c r="U11" i="3" s="1"/>
  <c r="Y28" i="3"/>
  <c r="AJ80" i="3"/>
  <c r="AK80" i="3" s="1"/>
  <c r="AG199" i="3"/>
  <c r="S172" i="3"/>
  <c r="T172" i="3" s="1"/>
  <c r="S38" i="3"/>
  <c r="U38" i="3" s="1"/>
  <c r="AJ82" i="3"/>
  <c r="AK82" i="3" s="1"/>
  <c r="AG9" i="3"/>
  <c r="S30" i="3"/>
  <c r="U30" i="3" s="1"/>
  <c r="S180" i="3"/>
  <c r="T180" i="3" s="1"/>
  <c r="U168" i="3"/>
  <c r="T168" i="3"/>
  <c r="U169" i="3"/>
  <c r="T169" i="3"/>
  <c r="U170" i="3"/>
  <c r="T170" i="3"/>
  <c r="K170" i="3"/>
  <c r="K37" i="3"/>
  <c r="Y46" i="3"/>
  <c r="K26" i="3"/>
  <c r="S174" i="3"/>
  <c r="T174" i="3" s="1"/>
  <c r="Y55" i="3"/>
  <c r="S160" i="3"/>
  <c r="S161" i="3"/>
  <c r="S162" i="3"/>
  <c r="S163" i="3"/>
  <c r="S164" i="3"/>
  <c r="S165" i="3"/>
  <c r="S166" i="3"/>
  <c r="S167" i="3"/>
  <c r="S176" i="3"/>
  <c r="T176" i="3" s="1"/>
  <c r="AG15" i="3"/>
  <c r="AJ55" i="3"/>
  <c r="AK55" i="3" s="1"/>
  <c r="Y160" i="3"/>
  <c r="Y161" i="3"/>
  <c r="Y162" i="3"/>
  <c r="Y163" i="3"/>
  <c r="Y164" i="3"/>
  <c r="Y165" i="3"/>
  <c r="Y166" i="3"/>
  <c r="Y167" i="3"/>
  <c r="Y168" i="3"/>
  <c r="AG7" i="3"/>
  <c r="S31" i="3"/>
  <c r="U31" i="3" s="1"/>
  <c r="S85" i="3"/>
  <c r="U85" i="3" s="1"/>
  <c r="S22" i="3"/>
  <c r="U22" i="3" s="1"/>
  <c r="S178" i="3"/>
  <c r="T178" i="3" s="1"/>
  <c r="K40" i="3"/>
  <c r="K169" i="3"/>
  <c r="Y8" i="3"/>
  <c r="Y35" i="3"/>
  <c r="S171" i="3"/>
  <c r="T171" i="3" s="1"/>
  <c r="K19" i="3"/>
  <c r="S23" i="3"/>
  <c r="U23" i="3" s="1"/>
  <c r="S17" i="3"/>
  <c r="U17" i="3" s="1"/>
  <c r="Y170" i="3"/>
  <c r="S173" i="3"/>
  <c r="T173" i="3" s="1"/>
  <c r="S181" i="3"/>
  <c r="U181" i="3" s="1"/>
  <c r="S71" i="3"/>
  <c r="T71" i="3" s="1"/>
  <c r="S44" i="3"/>
  <c r="T44" i="3" s="1"/>
  <c r="AG169" i="3"/>
  <c r="K168" i="3"/>
  <c r="AG21" i="3"/>
  <c r="S179" i="3"/>
  <c r="T179" i="3" s="1"/>
  <c r="S57" i="3"/>
  <c r="T57" i="3" s="1"/>
  <c r="S42" i="3"/>
  <c r="U42" i="3" s="1"/>
  <c r="S54" i="3"/>
  <c r="U54" i="3" s="1"/>
  <c r="S103" i="3"/>
  <c r="U103" i="3" s="1"/>
  <c r="S68" i="3"/>
  <c r="U68" i="3" s="1"/>
  <c r="S175" i="3"/>
  <c r="T175" i="3" s="1"/>
  <c r="U29" i="3"/>
  <c r="T29" i="3"/>
  <c r="U21" i="3"/>
  <c r="T21" i="3"/>
  <c r="U20" i="3"/>
  <c r="T20" i="3"/>
  <c r="Y18" i="3"/>
  <c r="K32" i="3"/>
  <c r="K25" i="3"/>
  <c r="AJ83" i="3"/>
  <c r="AK83" i="3" s="1"/>
  <c r="Y42" i="3"/>
  <c r="K29" i="3"/>
  <c r="S14" i="3"/>
  <c r="U14" i="3" s="1"/>
  <c r="S18" i="3"/>
  <c r="U18" i="3" s="1"/>
  <c r="S34" i="3"/>
  <c r="S45" i="3"/>
  <c r="U45" i="3" s="1"/>
  <c r="K51" i="3"/>
  <c r="K21" i="3"/>
  <c r="K36" i="3"/>
  <c r="Y48" i="3"/>
  <c r="K56" i="3"/>
  <c r="K15" i="3"/>
  <c r="K20" i="3"/>
  <c r="K28" i="3"/>
  <c r="K39" i="3"/>
  <c r="Y44" i="3"/>
  <c r="S123" i="3"/>
  <c r="U123" i="3" s="1"/>
  <c r="Y6" i="3"/>
  <c r="AJ10" i="3"/>
  <c r="AK10" i="3" s="1"/>
  <c r="Y22" i="3"/>
  <c r="K35" i="3"/>
  <c r="S47" i="3"/>
  <c r="T47" i="3" s="1"/>
  <c r="AG10" i="3"/>
  <c r="K46" i="3"/>
  <c r="K55" i="3"/>
  <c r="S76" i="3"/>
  <c r="U76" i="3" s="1"/>
  <c r="AG4" i="3"/>
  <c r="S16" i="3"/>
  <c r="Y40" i="3"/>
  <c r="S70" i="3"/>
  <c r="U70" i="3" s="1"/>
  <c r="S73" i="3"/>
  <c r="U73" i="3" s="1"/>
  <c r="Y171" i="3"/>
  <c r="Y172" i="3"/>
  <c r="Y173" i="3"/>
  <c r="Y174" i="3"/>
  <c r="Y175" i="3"/>
  <c r="Y176" i="3"/>
  <c r="Y177" i="3"/>
  <c r="Y178" i="3"/>
  <c r="Y179" i="3"/>
  <c r="Y180" i="3"/>
  <c r="Y181" i="3"/>
  <c r="K50" i="3"/>
  <c r="S111" i="3"/>
  <c r="U111" i="3" s="1"/>
  <c r="S12" i="3"/>
  <c r="U12" i="3" s="1"/>
  <c r="S43" i="3"/>
  <c r="U43" i="3" s="1"/>
  <c r="S56" i="3"/>
  <c r="U56" i="3" s="1"/>
  <c r="S64" i="3"/>
  <c r="T64" i="3" s="1"/>
  <c r="Y50" i="3"/>
  <c r="AJ53" i="3"/>
  <c r="AK53" i="3" s="1"/>
  <c r="S61" i="3"/>
  <c r="U61" i="3" s="1"/>
  <c r="T37" i="3"/>
  <c r="S90" i="3"/>
  <c r="U90" i="3" s="1"/>
  <c r="Y83" i="3"/>
  <c r="U7" i="3"/>
  <c r="T7" i="3"/>
  <c r="U6" i="3"/>
  <c r="T6" i="3"/>
  <c r="T15" i="3"/>
  <c r="Y17" i="3"/>
  <c r="Y33" i="3"/>
  <c r="U46" i="3"/>
  <c r="T46" i="3"/>
  <c r="U50" i="3"/>
  <c r="T50" i="3"/>
  <c r="AJ5" i="3"/>
  <c r="AK5" i="3" s="1"/>
  <c r="AJ6" i="3"/>
  <c r="AK6" i="3" s="1"/>
  <c r="AJ7" i="3"/>
  <c r="AK7" i="3" s="1"/>
  <c r="Y16" i="3"/>
  <c r="AG20" i="3"/>
  <c r="T26" i="3"/>
  <c r="Y27" i="3"/>
  <c r="T32" i="3"/>
  <c r="Y38" i="3"/>
  <c r="S58" i="3"/>
  <c r="S74" i="3"/>
  <c r="Y41" i="3"/>
  <c r="Y45" i="3"/>
  <c r="Y32" i="3"/>
  <c r="K6" i="3"/>
  <c r="Y31" i="3"/>
  <c r="Y53" i="3"/>
  <c r="S60" i="3"/>
  <c r="AG13" i="3"/>
  <c r="T35" i="3"/>
  <c r="U40" i="3"/>
  <c r="T40" i="3"/>
  <c r="U48" i="3"/>
  <c r="T48" i="3"/>
  <c r="S63" i="3"/>
  <c r="T25" i="3"/>
  <c r="K7" i="3"/>
  <c r="T10" i="3"/>
  <c r="K86" i="3"/>
  <c r="K5" i="3"/>
  <c r="L5" i="3" s="1"/>
  <c r="O5" i="3" s="1"/>
  <c r="AC5" i="3" s="1"/>
  <c r="AE5" i="3" s="1"/>
  <c r="S4" i="3"/>
  <c r="AJ4" i="3"/>
  <c r="AK4" i="3" s="1"/>
  <c r="AG14" i="3"/>
  <c r="Y24" i="3"/>
  <c r="Y36" i="3"/>
  <c r="S8" i="3"/>
  <c r="AG12" i="3"/>
  <c r="Y23" i="3"/>
  <c r="Y30" i="3"/>
  <c r="Y52" i="3"/>
  <c r="S66" i="3"/>
  <c r="AG11" i="3"/>
  <c r="S69" i="3"/>
  <c r="S78" i="3"/>
  <c r="S72" i="3"/>
  <c r="Y26" i="3"/>
  <c r="S75" i="3"/>
  <c r="K84" i="3"/>
  <c r="AJ84" i="3"/>
  <c r="AK84" i="3" s="1"/>
  <c r="S84" i="3"/>
  <c r="S9" i="3"/>
  <c r="K9" i="3"/>
  <c r="K81" i="3"/>
  <c r="S81" i="3"/>
  <c r="U81" i="3" s="1"/>
  <c r="S87" i="3"/>
  <c r="U87" i="3" s="1"/>
  <c r="S67" i="3"/>
  <c r="Y25" i="3"/>
  <c r="T36" i="3"/>
  <c r="AG54" i="3"/>
  <c r="T5" i="3"/>
  <c r="T39" i="3"/>
  <c r="S59" i="3"/>
  <c r="S107" i="3"/>
  <c r="U107" i="3" s="1"/>
  <c r="Y5" i="3"/>
  <c r="AG5" i="3"/>
  <c r="AJ9" i="3"/>
  <c r="AK9" i="3" s="1"/>
  <c r="T28" i="3"/>
  <c r="Y34" i="3"/>
  <c r="T55" i="3"/>
  <c r="S62" i="3"/>
  <c r="K115" i="3"/>
  <c r="S115" i="3"/>
  <c r="U115" i="3" s="1"/>
  <c r="K52" i="3"/>
  <c r="AJ52" i="3"/>
  <c r="AK52" i="3" s="1"/>
  <c r="S52" i="3"/>
  <c r="Y37" i="3"/>
  <c r="Y49" i="3"/>
  <c r="K85" i="3"/>
  <c r="S91" i="3"/>
  <c r="U91" i="3" s="1"/>
  <c r="K95" i="3"/>
  <c r="S95" i="3"/>
  <c r="U95" i="3" s="1"/>
  <c r="T19" i="3"/>
  <c r="Y29" i="3"/>
  <c r="Y39" i="3"/>
  <c r="Y43" i="3"/>
  <c r="Y47" i="3"/>
  <c r="Y51" i="3"/>
  <c r="S65" i="3"/>
  <c r="S53" i="3"/>
  <c r="Y56" i="3"/>
  <c r="K80" i="3"/>
  <c r="K94" i="3"/>
  <c r="K10" i="3"/>
  <c r="Y57" i="3"/>
  <c r="Y58" i="3"/>
  <c r="Y59" i="3"/>
  <c r="Y60" i="3"/>
  <c r="Y61" i="3"/>
  <c r="Y62" i="3"/>
  <c r="Y63" i="3"/>
  <c r="Y64" i="3"/>
  <c r="Y65" i="3"/>
  <c r="Y66" i="3"/>
  <c r="Y67" i="3"/>
  <c r="Y68" i="3"/>
  <c r="Y69" i="3"/>
  <c r="Y70" i="3"/>
  <c r="Y71" i="3"/>
  <c r="Y72" i="3"/>
  <c r="Y73" i="3"/>
  <c r="Y74" i="3"/>
  <c r="Y75" i="3"/>
  <c r="Y76" i="3"/>
  <c r="Y77" i="3"/>
  <c r="Y78" i="3"/>
  <c r="AJ54" i="3"/>
  <c r="AK54" i="3" s="1"/>
  <c r="S83" i="3"/>
  <c r="U83" i="3" s="1"/>
  <c r="S99" i="3"/>
  <c r="U99" i="3" s="1"/>
  <c r="U100" i="3"/>
  <c r="T100" i="3"/>
  <c r="U102" i="3"/>
  <c r="T102" i="3"/>
  <c r="U92" i="3"/>
  <c r="T92" i="3"/>
  <c r="U97" i="3"/>
  <c r="T97" i="3"/>
  <c r="U118" i="3"/>
  <c r="T118" i="3"/>
  <c r="U125" i="3"/>
  <c r="T125" i="3"/>
  <c r="U113" i="3"/>
  <c r="T113" i="3"/>
  <c r="U101" i="3"/>
  <c r="T101" i="3"/>
  <c r="U120" i="3"/>
  <c r="T120" i="3"/>
  <c r="U121" i="3"/>
  <c r="T121" i="3"/>
  <c r="U109" i="3"/>
  <c r="T109" i="3"/>
  <c r="U116" i="3"/>
  <c r="T116" i="3"/>
  <c r="U96" i="3"/>
  <c r="T96" i="3"/>
  <c r="U88" i="3"/>
  <c r="T88" i="3"/>
  <c r="U117" i="3"/>
  <c r="T117" i="3"/>
  <c r="U114" i="3"/>
  <c r="T114" i="3"/>
  <c r="U104" i="3"/>
  <c r="T104" i="3"/>
  <c r="U108" i="3"/>
  <c r="T108" i="3"/>
  <c r="U110" i="3"/>
  <c r="T110" i="3"/>
  <c r="U105" i="3"/>
  <c r="T105" i="3"/>
  <c r="U124" i="3"/>
  <c r="T124" i="3"/>
  <c r="U112" i="3"/>
  <c r="T112" i="3"/>
  <c r="K102" i="3"/>
  <c r="K110" i="3"/>
  <c r="K114" i="3"/>
  <c r="K118" i="3"/>
  <c r="K101" i="3"/>
  <c r="K109" i="3"/>
  <c r="K117" i="3"/>
  <c r="K121" i="3"/>
  <c r="K125" i="3"/>
  <c r="Y81" i="3"/>
  <c r="T86" i="3"/>
  <c r="K92" i="3"/>
  <c r="S89" i="3"/>
  <c r="S93" i="3"/>
  <c r="K100" i="3"/>
  <c r="K104" i="3"/>
  <c r="K108" i="3"/>
  <c r="K112" i="3"/>
  <c r="K116" i="3"/>
  <c r="K120" i="3"/>
  <c r="K124" i="3"/>
  <c r="K97" i="3"/>
  <c r="K105" i="3"/>
  <c r="K113" i="3"/>
  <c r="T94" i="3"/>
  <c r="S98" i="3"/>
  <c r="S106" i="3"/>
  <c r="S122" i="3"/>
  <c r="Y80" i="3"/>
  <c r="K88" i="3"/>
  <c r="K96" i="3"/>
  <c r="Y82" i="3"/>
  <c r="T80" i="3"/>
  <c r="AG85" i="3"/>
  <c r="Y85" i="3"/>
  <c r="Y84" i="3"/>
  <c r="AJ81" i="3"/>
  <c r="AK81" i="3" s="1"/>
  <c r="Y86" i="3"/>
  <c r="Y87" i="3"/>
  <c r="Y88" i="3"/>
  <c r="Y89" i="3"/>
  <c r="Y90" i="3"/>
  <c r="Y91" i="3"/>
  <c r="Y92" i="3"/>
  <c r="Y93" i="3"/>
  <c r="Y94" i="3"/>
  <c r="Y95" i="3"/>
  <c r="Y96" i="3"/>
  <c r="Y97" i="3"/>
  <c r="Y98" i="3"/>
  <c r="Y99" i="3"/>
  <c r="Y100" i="3"/>
  <c r="Y101" i="3"/>
  <c r="Y102" i="3"/>
  <c r="Y103" i="3"/>
  <c r="Y104" i="3"/>
  <c r="Y105" i="3"/>
  <c r="Y106" i="3"/>
  <c r="Y107" i="3"/>
  <c r="Y108" i="3"/>
  <c r="Y109" i="3"/>
  <c r="Y110" i="3"/>
  <c r="Y111" i="3"/>
  <c r="Y112" i="3"/>
  <c r="Y113" i="3"/>
  <c r="Y114" i="3"/>
  <c r="Y115" i="3"/>
  <c r="Y116" i="3"/>
  <c r="Y117" i="3"/>
  <c r="Y118" i="3"/>
  <c r="Y119" i="3"/>
  <c r="Y120" i="3"/>
  <c r="Y121" i="3"/>
  <c r="Y122" i="3"/>
  <c r="Y123" i="3"/>
  <c r="Y124" i="3"/>
  <c r="Y125" i="3"/>
  <c r="C3" i="4"/>
  <c r="M2" i="3"/>
  <c r="B19" i="2"/>
  <c r="C19" i="2"/>
  <c r="T27" i="3" l="1"/>
  <c r="T45" i="3"/>
  <c r="T38" i="3"/>
  <c r="U177" i="3"/>
  <c r="T30" i="3"/>
  <c r="P5" i="3"/>
  <c r="U192" i="3"/>
  <c r="T192" i="3"/>
  <c r="U174" i="3"/>
  <c r="T13" i="3"/>
  <c r="U71" i="3"/>
  <c r="T119" i="3"/>
  <c r="T111" i="3"/>
  <c r="T181" i="3"/>
  <c r="T33" i="3"/>
  <c r="T49" i="3"/>
  <c r="U172" i="3"/>
  <c r="U194" i="3"/>
  <c r="T194" i="3"/>
  <c r="U64" i="3"/>
  <c r="T56" i="3"/>
  <c r="T12" i="3"/>
  <c r="T77" i="3"/>
  <c r="T61" i="3"/>
  <c r="T22" i="3"/>
  <c r="T70" i="3"/>
  <c r="T51" i="3"/>
  <c r="T54" i="3"/>
  <c r="T43" i="3"/>
  <c r="U44" i="3"/>
  <c r="U180" i="3"/>
  <c r="T11" i="3"/>
  <c r="T41" i="3"/>
  <c r="T31" i="3"/>
  <c r="U171" i="3"/>
  <c r="U57" i="3"/>
  <c r="T24" i="3"/>
  <c r="U82" i="3"/>
  <c r="T91" i="3"/>
  <c r="T42" i="3"/>
  <c r="T167" i="3"/>
  <c r="U167" i="3"/>
  <c r="T76" i="3"/>
  <c r="T165" i="3"/>
  <c r="U165" i="3"/>
  <c r="U162" i="3"/>
  <c r="T162" i="3"/>
  <c r="U173" i="3"/>
  <c r="T161" i="3"/>
  <c r="U161" i="3"/>
  <c r="T160" i="3"/>
  <c r="U160" i="3"/>
  <c r="T107" i="3"/>
  <c r="U47" i="3"/>
  <c r="T23" i="3"/>
  <c r="T17" i="3"/>
  <c r="T103" i="3"/>
  <c r="T81" i="3"/>
  <c r="U178" i="3"/>
  <c r="T68" i="3"/>
  <c r="U176" i="3"/>
  <c r="T164" i="3"/>
  <c r="U164" i="3"/>
  <c r="U179" i="3"/>
  <c r="T166" i="3"/>
  <c r="U166" i="3"/>
  <c r="T85" i="3"/>
  <c r="U175" i="3"/>
  <c r="U163" i="3"/>
  <c r="T163" i="3"/>
  <c r="T90" i="3"/>
  <c r="T73" i="3"/>
  <c r="T18" i="3"/>
  <c r="T14" i="3"/>
  <c r="U16" i="3"/>
  <c r="T16" i="3"/>
  <c r="T123" i="3"/>
  <c r="U34" i="3"/>
  <c r="T34" i="3"/>
  <c r="U74" i="3"/>
  <c r="T74" i="3"/>
  <c r="U58" i="3"/>
  <c r="T58" i="3"/>
  <c r="U63" i="3"/>
  <c r="T63" i="3"/>
  <c r="U67" i="3"/>
  <c r="T67" i="3"/>
  <c r="T83" i="3"/>
  <c r="T115" i="3"/>
  <c r="U75" i="3"/>
  <c r="T75" i="3"/>
  <c r="U66" i="3"/>
  <c r="T66" i="3"/>
  <c r="T4" i="3"/>
  <c r="U4" i="3"/>
  <c r="T84" i="3"/>
  <c r="U84" i="3"/>
  <c r="U8" i="3"/>
  <c r="T8" i="3"/>
  <c r="T95" i="3"/>
  <c r="U59" i="3"/>
  <c r="T59" i="3"/>
  <c r="U72" i="3"/>
  <c r="T72" i="3"/>
  <c r="T87" i="3"/>
  <c r="T52" i="3"/>
  <c r="U52" i="3"/>
  <c r="U78" i="3"/>
  <c r="T78" i="3"/>
  <c r="U65" i="3"/>
  <c r="T65" i="3"/>
  <c r="U62" i="3"/>
  <c r="T62" i="3"/>
  <c r="T9" i="3"/>
  <c r="U9" i="3"/>
  <c r="U69" i="3"/>
  <c r="T69" i="3"/>
  <c r="T99" i="3"/>
  <c r="U53" i="3"/>
  <c r="T53" i="3"/>
  <c r="U60" i="3"/>
  <c r="T60" i="3"/>
  <c r="U122" i="3"/>
  <c r="T122" i="3"/>
  <c r="U98" i="3"/>
  <c r="T98" i="3"/>
  <c r="U93" i="3"/>
  <c r="T93" i="3"/>
  <c r="U106" i="3"/>
  <c r="T106" i="3"/>
  <c r="U89" i="3"/>
  <c r="T89" i="3"/>
  <c r="AK202" i="3"/>
  <c r="AC202" i="3"/>
  <c r="AE202" i="3" s="1"/>
  <c r="X202" i="3"/>
  <c r="AG202" i="3" s="1"/>
  <c r="P202" i="3"/>
  <c r="O202" i="3"/>
  <c r="L202" i="3"/>
  <c r="G202" i="3"/>
  <c r="K202" i="3" s="1"/>
  <c r="AK201" i="3"/>
  <c r="AC201" i="3"/>
  <c r="AE201" i="3" s="1"/>
  <c r="X201" i="3"/>
  <c r="AG201" i="3" s="1"/>
  <c r="P201" i="3"/>
  <c r="O201" i="3"/>
  <c r="L201" i="3"/>
  <c r="G201" i="3"/>
  <c r="K201" i="3" s="1"/>
  <c r="AK200" i="3"/>
  <c r="AC200" i="3"/>
  <c r="AE200" i="3" s="1"/>
  <c r="X200" i="3"/>
  <c r="Y200" i="3" s="1"/>
  <c r="P200" i="3"/>
  <c r="O200" i="3"/>
  <c r="L200" i="3"/>
  <c r="G200" i="3"/>
  <c r="S200" i="3" s="1"/>
  <c r="T200" i="3" s="1"/>
  <c r="AK191" i="3"/>
  <c r="AC191" i="3"/>
  <c r="AE191" i="3" s="1"/>
  <c r="X191" i="3"/>
  <c r="AG191" i="3" s="1"/>
  <c r="P191" i="3"/>
  <c r="O191" i="3"/>
  <c r="L191" i="3"/>
  <c r="G191" i="3"/>
  <c r="S191" i="3" s="1"/>
  <c r="U191" i="3" s="1"/>
  <c r="AK190" i="3"/>
  <c r="AC190" i="3"/>
  <c r="AE190" i="3" s="1"/>
  <c r="X190" i="3"/>
  <c r="Y190" i="3" s="1"/>
  <c r="P190" i="3"/>
  <c r="O190" i="3"/>
  <c r="L190" i="3"/>
  <c r="G190" i="3"/>
  <c r="S190" i="3" s="1"/>
  <c r="AK189" i="3"/>
  <c r="AC189" i="3"/>
  <c r="AE189" i="3" s="1"/>
  <c r="X189" i="3"/>
  <c r="AG189" i="3" s="1"/>
  <c r="P189" i="3"/>
  <c r="O189" i="3"/>
  <c r="L189" i="3"/>
  <c r="G189" i="3"/>
  <c r="K189" i="3" s="1"/>
  <c r="AK188" i="3"/>
  <c r="AC188" i="3"/>
  <c r="AE188" i="3" s="1"/>
  <c r="X188" i="3"/>
  <c r="Y188" i="3" s="1"/>
  <c r="P188" i="3"/>
  <c r="O188" i="3"/>
  <c r="L188" i="3"/>
  <c r="G188" i="3"/>
  <c r="S188" i="3" s="1"/>
  <c r="U188" i="3" s="1"/>
  <c r="AK187" i="3"/>
  <c r="AC187" i="3"/>
  <c r="AE187" i="3" s="1"/>
  <c r="X187" i="3"/>
  <c r="AG187" i="3" s="1"/>
  <c r="P187" i="3"/>
  <c r="O187" i="3"/>
  <c r="L187" i="3"/>
  <c r="G187" i="3"/>
  <c r="S187" i="3" s="1"/>
  <c r="U187" i="3" s="1"/>
  <c r="AK186" i="3"/>
  <c r="AC186" i="3"/>
  <c r="AE186" i="3" s="1"/>
  <c r="X186" i="3"/>
  <c r="Y186" i="3" s="1"/>
  <c r="P186" i="3"/>
  <c r="O186" i="3"/>
  <c r="L186" i="3"/>
  <c r="G186" i="3"/>
  <c r="S186" i="3" s="1"/>
  <c r="T186" i="3" s="1"/>
  <c r="AK185" i="3"/>
  <c r="AC185" i="3"/>
  <c r="AE185" i="3" s="1"/>
  <c r="X185" i="3"/>
  <c r="AG185" i="3" s="1"/>
  <c r="P185" i="3"/>
  <c r="O185" i="3"/>
  <c r="L185" i="3"/>
  <c r="G185" i="3"/>
  <c r="K185" i="3" s="1"/>
  <c r="AK184" i="3"/>
  <c r="AC184" i="3"/>
  <c r="AE184" i="3" s="1"/>
  <c r="X184" i="3"/>
  <c r="Y184" i="3" s="1"/>
  <c r="P184" i="3"/>
  <c r="O184" i="3"/>
  <c r="L184" i="3"/>
  <c r="G184" i="3"/>
  <c r="S184" i="3" s="1"/>
  <c r="T184" i="3" s="1"/>
  <c r="AK183" i="3"/>
  <c r="AC183" i="3"/>
  <c r="AE183" i="3" s="1"/>
  <c r="X183" i="3"/>
  <c r="AG183" i="3" s="1"/>
  <c r="P183" i="3"/>
  <c r="O183" i="3"/>
  <c r="L183" i="3"/>
  <c r="G183" i="3"/>
  <c r="S183" i="3" s="1"/>
  <c r="AK182" i="3"/>
  <c r="AC182" i="3"/>
  <c r="AE182" i="3" s="1"/>
  <c r="X182" i="3"/>
  <c r="AG182" i="3" s="1"/>
  <c r="P182" i="3"/>
  <c r="O182" i="3"/>
  <c r="L182" i="3"/>
  <c r="G182" i="3"/>
  <c r="K182" i="3" s="1"/>
  <c r="AK159" i="3"/>
  <c r="AC159" i="3"/>
  <c r="AE159" i="3" s="1"/>
  <c r="X159" i="3"/>
  <c r="AG159" i="3" s="1"/>
  <c r="P159" i="3"/>
  <c r="O159" i="3"/>
  <c r="L159" i="3"/>
  <c r="G159" i="3"/>
  <c r="K159" i="3" s="1"/>
  <c r="AK158" i="3"/>
  <c r="AC158" i="3"/>
  <c r="AE158" i="3" s="1"/>
  <c r="X158" i="3"/>
  <c r="Y158" i="3" s="1"/>
  <c r="P158" i="3"/>
  <c r="O158" i="3"/>
  <c r="L158" i="3"/>
  <c r="G158" i="3"/>
  <c r="K158" i="3" s="1"/>
  <c r="AK157" i="3"/>
  <c r="AC157" i="3"/>
  <c r="AE157" i="3" s="1"/>
  <c r="X157" i="3"/>
  <c r="AG157" i="3" s="1"/>
  <c r="P157" i="3"/>
  <c r="O157" i="3"/>
  <c r="L157" i="3"/>
  <c r="G157" i="3"/>
  <c r="K157" i="3" s="1"/>
  <c r="AK156" i="3"/>
  <c r="AC156" i="3"/>
  <c r="AE156" i="3" s="1"/>
  <c r="X156" i="3"/>
  <c r="Y156" i="3" s="1"/>
  <c r="P156" i="3"/>
  <c r="O156" i="3"/>
  <c r="L156" i="3"/>
  <c r="G156" i="3"/>
  <c r="K156" i="3" s="1"/>
  <c r="AK155" i="3"/>
  <c r="AC155" i="3"/>
  <c r="AE155" i="3" s="1"/>
  <c r="X155" i="3"/>
  <c r="AG155" i="3" s="1"/>
  <c r="P155" i="3"/>
  <c r="O155" i="3"/>
  <c r="L155" i="3"/>
  <c r="G155" i="3"/>
  <c r="K155" i="3" s="1"/>
  <c r="AK154" i="3"/>
  <c r="AC154" i="3"/>
  <c r="AE154" i="3" s="1"/>
  <c r="X154" i="3"/>
  <c r="Y154" i="3" s="1"/>
  <c r="P154" i="3"/>
  <c r="O154" i="3"/>
  <c r="L154" i="3"/>
  <c r="G154" i="3"/>
  <c r="S154" i="3" s="1"/>
  <c r="U154" i="3" s="1"/>
  <c r="AK153" i="3"/>
  <c r="AC153" i="3"/>
  <c r="AE153" i="3" s="1"/>
  <c r="X153" i="3"/>
  <c r="AG153" i="3" s="1"/>
  <c r="P153" i="3"/>
  <c r="O153" i="3"/>
  <c r="L153" i="3"/>
  <c r="G153" i="3"/>
  <c r="S153" i="3" s="1"/>
  <c r="AK152" i="3"/>
  <c r="AC152" i="3"/>
  <c r="AE152" i="3" s="1"/>
  <c r="X152" i="3"/>
  <c r="Y152" i="3" s="1"/>
  <c r="P152" i="3"/>
  <c r="O152" i="3"/>
  <c r="L152" i="3"/>
  <c r="G152" i="3"/>
  <c r="K152" i="3" s="1"/>
  <c r="AK151" i="3"/>
  <c r="AC151" i="3"/>
  <c r="AE151" i="3" s="1"/>
  <c r="X151" i="3"/>
  <c r="AG151" i="3" s="1"/>
  <c r="P151" i="3"/>
  <c r="O151" i="3"/>
  <c r="L151" i="3"/>
  <c r="G151" i="3"/>
  <c r="S151" i="3" s="1"/>
  <c r="U151" i="3" s="1"/>
  <c r="AK150" i="3"/>
  <c r="AC150" i="3"/>
  <c r="AE150" i="3" s="1"/>
  <c r="X150" i="3"/>
  <c r="Y150" i="3" s="1"/>
  <c r="P150" i="3"/>
  <c r="O150" i="3"/>
  <c r="L150" i="3"/>
  <c r="G150" i="3"/>
  <c r="K150" i="3" s="1"/>
  <c r="AK149" i="3"/>
  <c r="AC149" i="3"/>
  <c r="AE149" i="3" s="1"/>
  <c r="X149" i="3"/>
  <c r="AG149" i="3" s="1"/>
  <c r="P149" i="3"/>
  <c r="L149" i="3"/>
  <c r="O149" i="3" s="1"/>
  <c r="G149" i="3"/>
  <c r="S149" i="3" s="1"/>
  <c r="U149" i="3" s="1"/>
  <c r="AK148" i="3"/>
  <c r="AC148" i="3"/>
  <c r="AE148" i="3" s="1"/>
  <c r="X148" i="3"/>
  <c r="Y148" i="3" s="1"/>
  <c r="P148" i="3"/>
  <c r="O148" i="3"/>
  <c r="L148" i="3"/>
  <c r="G148" i="3"/>
  <c r="K148" i="3" s="1"/>
  <c r="AK147" i="3"/>
  <c r="AC147" i="3"/>
  <c r="AE147" i="3" s="1"/>
  <c r="X147" i="3"/>
  <c r="AG147" i="3" s="1"/>
  <c r="P147" i="3"/>
  <c r="L147" i="3"/>
  <c r="O147" i="3" s="1"/>
  <c r="G147" i="3"/>
  <c r="S147" i="3" s="1"/>
  <c r="T147" i="3" s="1"/>
  <c r="AK146" i="3"/>
  <c r="AC146" i="3"/>
  <c r="AE146" i="3" s="1"/>
  <c r="X146" i="3"/>
  <c r="Y146" i="3" s="1"/>
  <c r="P146" i="3"/>
  <c r="O146" i="3"/>
  <c r="L146" i="3"/>
  <c r="G146" i="3"/>
  <c r="K146" i="3" s="1"/>
  <c r="AK145" i="3"/>
  <c r="AC145" i="3"/>
  <c r="AE145" i="3" s="1"/>
  <c r="X145" i="3"/>
  <c r="AG145" i="3" s="1"/>
  <c r="P145" i="3"/>
  <c r="L145" i="3"/>
  <c r="O145" i="3" s="1"/>
  <c r="G145" i="3"/>
  <c r="K145" i="3" s="1"/>
  <c r="AK144" i="3"/>
  <c r="AC144" i="3"/>
  <c r="AE144" i="3" s="1"/>
  <c r="X144" i="3"/>
  <c r="AG144" i="3" s="1"/>
  <c r="L144" i="3"/>
  <c r="O144" i="3" s="1"/>
  <c r="G144" i="3"/>
  <c r="S144" i="3" s="1"/>
  <c r="AK143" i="3"/>
  <c r="AC143" i="3"/>
  <c r="AE143" i="3" s="1"/>
  <c r="X143" i="3"/>
  <c r="AG143" i="3" s="1"/>
  <c r="P143" i="3"/>
  <c r="L143" i="3"/>
  <c r="O143" i="3" s="1"/>
  <c r="G143" i="3"/>
  <c r="K143" i="3" s="1"/>
  <c r="AK142" i="3"/>
  <c r="AC142" i="3"/>
  <c r="AE142" i="3" s="1"/>
  <c r="X142" i="3"/>
  <c r="Y142" i="3" s="1"/>
  <c r="P142" i="3"/>
  <c r="L142" i="3"/>
  <c r="O142" i="3" s="1"/>
  <c r="G142" i="3"/>
  <c r="K142" i="3" s="1"/>
  <c r="AK141" i="3"/>
  <c r="AC141" i="3"/>
  <c r="AE141" i="3" s="1"/>
  <c r="X141" i="3"/>
  <c r="AG141" i="3" s="1"/>
  <c r="P141" i="3"/>
  <c r="L141" i="3"/>
  <c r="O141" i="3" s="1"/>
  <c r="G141" i="3"/>
  <c r="K141" i="3" s="1"/>
  <c r="AK140" i="3"/>
  <c r="AC140" i="3"/>
  <c r="AE140" i="3" s="1"/>
  <c r="X140" i="3"/>
  <c r="AG140" i="3" s="1"/>
  <c r="P140" i="3"/>
  <c r="L140" i="3"/>
  <c r="O140" i="3" s="1"/>
  <c r="G140" i="3"/>
  <c r="S140" i="3" s="1"/>
  <c r="AK139" i="3"/>
  <c r="AC139" i="3"/>
  <c r="AE139" i="3" s="1"/>
  <c r="X139" i="3"/>
  <c r="AG139" i="3" s="1"/>
  <c r="P139" i="3"/>
  <c r="L139" i="3"/>
  <c r="O139" i="3" s="1"/>
  <c r="G139" i="3"/>
  <c r="K139" i="3" s="1"/>
  <c r="AK138" i="3"/>
  <c r="AC138" i="3"/>
  <c r="AE138" i="3" s="1"/>
  <c r="X138" i="3"/>
  <c r="Y138" i="3" s="1"/>
  <c r="P138" i="3"/>
  <c r="L138" i="3"/>
  <c r="O138" i="3" s="1"/>
  <c r="G138" i="3"/>
  <c r="K138" i="3" s="1"/>
  <c r="AK137" i="3"/>
  <c r="AC137" i="3"/>
  <c r="AE137" i="3" s="1"/>
  <c r="X137" i="3"/>
  <c r="AG137" i="3" s="1"/>
  <c r="P137" i="3"/>
  <c r="L137" i="3"/>
  <c r="O137" i="3" s="1"/>
  <c r="G137" i="3"/>
  <c r="K137" i="3" s="1"/>
  <c r="AK136" i="3"/>
  <c r="AC136" i="3"/>
  <c r="AE136" i="3" s="1"/>
  <c r="X136" i="3"/>
  <c r="Y136" i="3" s="1"/>
  <c r="P136" i="3"/>
  <c r="L136" i="3"/>
  <c r="O136" i="3" s="1"/>
  <c r="G136" i="3"/>
  <c r="K136" i="3" s="1"/>
  <c r="AK135" i="3"/>
  <c r="AC135" i="3"/>
  <c r="AE135" i="3" s="1"/>
  <c r="X135" i="3"/>
  <c r="AG135" i="3" s="1"/>
  <c r="P135" i="3"/>
  <c r="L135" i="3"/>
  <c r="O135" i="3" s="1"/>
  <c r="G135" i="3"/>
  <c r="K135" i="3" s="1"/>
  <c r="AK134" i="3"/>
  <c r="AC134" i="3"/>
  <c r="AE134" i="3" s="1"/>
  <c r="X134" i="3"/>
  <c r="Y134" i="3" s="1"/>
  <c r="P134" i="3"/>
  <c r="L134" i="3"/>
  <c r="O134" i="3" s="1"/>
  <c r="G134" i="3"/>
  <c r="K134" i="3" s="1"/>
  <c r="AK133" i="3"/>
  <c r="AC133" i="3"/>
  <c r="AE133" i="3" s="1"/>
  <c r="X133" i="3"/>
  <c r="AG133" i="3" s="1"/>
  <c r="P133" i="3"/>
  <c r="L133" i="3"/>
  <c r="O133" i="3" s="1"/>
  <c r="G133" i="3"/>
  <c r="K133" i="3" s="1"/>
  <c r="AK132" i="3"/>
  <c r="AC132" i="3"/>
  <c r="AE132" i="3" s="1"/>
  <c r="X132" i="3"/>
  <c r="AG132" i="3" s="1"/>
  <c r="P132" i="3"/>
  <c r="L132" i="3"/>
  <c r="O132" i="3" s="1"/>
  <c r="G132" i="3"/>
  <c r="S132" i="3" s="1"/>
  <c r="AC131" i="3"/>
  <c r="AE131" i="3" s="1"/>
  <c r="X131" i="3"/>
  <c r="AG131" i="3" s="1"/>
  <c r="P131" i="3"/>
  <c r="L131" i="3"/>
  <c r="O131" i="3" s="1"/>
  <c r="G131" i="3"/>
  <c r="K131" i="3" s="1"/>
  <c r="X130" i="3"/>
  <c r="Y130" i="3" s="1"/>
  <c r="L130" i="3"/>
  <c r="O130" i="3" s="1"/>
  <c r="AC130" i="3" s="1"/>
  <c r="AE130" i="3" s="1"/>
  <c r="G130" i="3"/>
  <c r="AJ130" i="3" s="1"/>
  <c r="AK130" i="3" s="1"/>
  <c r="AC129" i="3"/>
  <c r="AE129" i="3" s="1"/>
  <c r="X129" i="3"/>
  <c r="AG129" i="3" s="1"/>
  <c r="P129" i="3"/>
  <c r="L129" i="3"/>
  <c r="O129" i="3" s="1"/>
  <c r="G129" i="3"/>
  <c r="S129" i="3" s="1"/>
  <c r="AC128" i="3"/>
  <c r="AE128" i="3" s="1"/>
  <c r="X128" i="3"/>
  <c r="Y128" i="3" s="1"/>
  <c r="P128" i="3"/>
  <c r="G128" i="3"/>
  <c r="AJ128" i="3" s="1"/>
  <c r="AK128" i="3" s="1"/>
  <c r="AC127" i="3"/>
  <c r="AE127" i="3" s="1"/>
  <c r="X127" i="3"/>
  <c r="Y127" i="3" s="1"/>
  <c r="P127" i="3"/>
  <c r="G127" i="3"/>
  <c r="K127" i="3" s="1"/>
  <c r="L127" i="3" s="1"/>
  <c r="O127" i="3" s="1"/>
  <c r="AC126" i="3"/>
  <c r="AE126" i="3" s="1"/>
  <c r="X126" i="3"/>
  <c r="Y126" i="3" s="1"/>
  <c r="P126" i="3"/>
  <c r="L126" i="3"/>
  <c r="O126" i="3" s="1"/>
  <c r="G126" i="3"/>
  <c r="AJ126" i="3" s="1"/>
  <c r="AK126" i="3" s="1"/>
  <c r="AC79" i="3"/>
  <c r="AE79" i="3" s="1"/>
  <c r="X79" i="3"/>
  <c r="AG79" i="3" s="1"/>
  <c r="P79" i="3"/>
  <c r="L79" i="3"/>
  <c r="O79" i="3" s="1"/>
  <c r="K79" i="3"/>
  <c r="AC3" i="3"/>
  <c r="AE3" i="3" s="1"/>
  <c r="X3" i="3"/>
  <c r="Y3" i="3" s="1"/>
  <c r="P3" i="3"/>
  <c r="K3" i="3"/>
  <c r="L3" i="3" s="1"/>
  <c r="O3" i="3" s="1"/>
  <c r="X2" i="3"/>
  <c r="K2" i="3"/>
  <c r="L2" i="3" s="1"/>
  <c r="D5" i="4"/>
  <c r="Y187" i="3" l="1"/>
  <c r="Y183" i="3"/>
  <c r="Y2" i="3"/>
  <c r="AG2" i="3"/>
  <c r="P130" i="3"/>
  <c r="P144" i="3"/>
  <c r="Y141" i="3"/>
  <c r="Y140" i="3"/>
  <c r="Y135" i="3"/>
  <c r="Y149" i="3"/>
  <c r="Y139" i="3"/>
  <c r="Y202" i="3"/>
  <c r="O2" i="3"/>
  <c r="AC2" i="3" s="1"/>
  <c r="AE2" i="3" s="1"/>
  <c r="Y157" i="3"/>
  <c r="Y145" i="3"/>
  <c r="Y137" i="3"/>
  <c r="Y147" i="3"/>
  <c r="Y185" i="3"/>
  <c r="Y153" i="3"/>
  <c r="Y191" i="3"/>
  <c r="Y133" i="3"/>
  <c r="Y143" i="3"/>
  <c r="Y159" i="3"/>
  <c r="AG128" i="3"/>
  <c r="Y155" i="3"/>
  <c r="Y201" i="3"/>
  <c r="Y151" i="3"/>
  <c r="Y189" i="3"/>
  <c r="AG190" i="3"/>
  <c r="AG152" i="3"/>
  <c r="AG136" i="3"/>
  <c r="S128" i="3"/>
  <c r="T128" i="3" s="1"/>
  <c r="Y131" i="3"/>
  <c r="S134" i="3"/>
  <c r="T134" i="3" s="1"/>
  <c r="Y144" i="3"/>
  <c r="Y182" i="3"/>
  <c r="AG127" i="3"/>
  <c r="AG188" i="3"/>
  <c r="AG158" i="3"/>
  <c r="AG150" i="3"/>
  <c r="AG142" i="3"/>
  <c r="AG134" i="3"/>
  <c r="AG126" i="3"/>
  <c r="Y79" i="3"/>
  <c r="K128" i="3"/>
  <c r="L128" i="3" s="1"/>
  <c r="O128" i="3" s="1"/>
  <c r="D3" i="4" s="1"/>
  <c r="Y132" i="3"/>
  <c r="AG186" i="3"/>
  <c r="AG156" i="3"/>
  <c r="AG148" i="3"/>
  <c r="Y129" i="3"/>
  <c r="AG200" i="3"/>
  <c r="AG184" i="3"/>
  <c r="AG154" i="3"/>
  <c r="AG146" i="3"/>
  <c r="AG138" i="3"/>
  <c r="AG130" i="3"/>
  <c r="U2" i="3"/>
  <c r="S126" i="3"/>
  <c r="U126" i="3" s="1"/>
  <c r="K184" i="3"/>
  <c r="S145" i="3"/>
  <c r="T145" i="3" s="1"/>
  <c r="S155" i="3"/>
  <c r="U155" i="3" s="1"/>
  <c r="S157" i="3"/>
  <c r="U157" i="3" s="1"/>
  <c r="S159" i="3"/>
  <c r="T159" i="3" s="1"/>
  <c r="K186" i="3"/>
  <c r="K126" i="3"/>
  <c r="K191" i="3"/>
  <c r="T153" i="3"/>
  <c r="U153" i="3"/>
  <c r="T132" i="3"/>
  <c r="U132" i="3"/>
  <c r="S130" i="3"/>
  <c r="T130" i="3" s="1"/>
  <c r="K132" i="3"/>
  <c r="K147" i="3"/>
  <c r="K149" i="3"/>
  <c r="K151" i="3"/>
  <c r="K153" i="3"/>
  <c r="K188" i="3"/>
  <c r="K190" i="3"/>
  <c r="K200" i="3"/>
  <c r="K130" i="3"/>
  <c r="S135" i="3"/>
  <c r="T135" i="3" s="1"/>
  <c r="S137" i="3"/>
  <c r="U137" i="3" s="1"/>
  <c r="S139" i="3"/>
  <c r="U139" i="3" s="1"/>
  <c r="S141" i="3"/>
  <c r="U141" i="3" s="1"/>
  <c r="S143" i="3"/>
  <c r="S182" i="3"/>
  <c r="U186" i="3"/>
  <c r="U190" i="3"/>
  <c r="T190" i="3"/>
  <c r="U140" i="3"/>
  <c r="T140" i="3"/>
  <c r="U144" i="3"/>
  <c r="T144" i="3"/>
  <c r="U183" i="3"/>
  <c r="T183" i="3"/>
  <c r="T129" i="3"/>
  <c r="U129" i="3"/>
  <c r="AJ127" i="3"/>
  <c r="AK127" i="3" s="1"/>
  <c r="AJ79" i="3"/>
  <c r="AK79" i="3" s="1"/>
  <c r="S127" i="3"/>
  <c r="K129" i="3"/>
  <c r="K140" i="3"/>
  <c r="K144" i="3"/>
  <c r="S148" i="3"/>
  <c r="S152" i="3"/>
  <c r="K154" i="3"/>
  <c r="S156" i="3"/>
  <c r="K183" i="3"/>
  <c r="K187" i="3"/>
  <c r="S189" i="3"/>
  <c r="S201" i="3"/>
  <c r="T201" i="3" s="1"/>
  <c r="AJ3" i="3"/>
  <c r="AK3" i="3" s="1"/>
  <c r="S79" i="3"/>
  <c r="S133" i="3"/>
  <c r="U133" i="3" s="1"/>
  <c r="S138" i="3"/>
  <c r="S142" i="3"/>
  <c r="U142" i="3" s="1"/>
  <c r="T151" i="3"/>
  <c r="S185" i="3"/>
  <c r="T185" i="3" s="1"/>
  <c r="AJ131" i="3"/>
  <c r="AK131" i="3" s="1"/>
  <c r="S3" i="3"/>
  <c r="AJ129" i="3"/>
  <c r="AK129" i="3" s="1"/>
  <c r="S131" i="3"/>
  <c r="S136" i="3"/>
  <c r="S146" i="3"/>
  <c r="S150" i="3"/>
  <c r="U150" i="3" s="1"/>
  <c r="S158" i="3"/>
  <c r="U158" i="3" s="1"/>
  <c r="S202" i="3"/>
  <c r="U202" i="3" s="1"/>
  <c r="AG3" i="3"/>
  <c r="U184" i="3"/>
  <c r="U200" i="3"/>
  <c r="U147" i="3"/>
  <c r="T154" i="3"/>
  <c r="T187" i="3"/>
  <c r="T191" i="3"/>
  <c r="T149" i="3"/>
  <c r="T188" i="3"/>
  <c r="P2" i="3" l="1"/>
  <c r="D4" i="4"/>
  <c r="D6" i="4" s="1"/>
  <c r="F6" i="4" s="1"/>
  <c r="T155" i="3"/>
  <c r="U128" i="3"/>
  <c r="T141" i="3"/>
  <c r="T142" i="3"/>
  <c r="T157" i="3"/>
  <c r="U134" i="3"/>
  <c r="U159" i="3"/>
  <c r="U145" i="3"/>
  <c r="AK2" i="3"/>
  <c r="T126" i="3"/>
  <c r="U201" i="3"/>
  <c r="U130" i="3"/>
  <c r="U135" i="3"/>
  <c r="T139" i="3"/>
  <c r="T158" i="3"/>
  <c r="T143" i="3"/>
  <c r="U143" i="3"/>
  <c r="T182" i="3"/>
  <c r="U182" i="3"/>
  <c r="T137" i="3"/>
  <c r="T202" i="3"/>
  <c r="U131" i="3"/>
  <c r="T131" i="3"/>
  <c r="U156" i="3"/>
  <c r="T156" i="3"/>
  <c r="U3" i="3"/>
  <c r="T3" i="3"/>
  <c r="U138" i="3"/>
  <c r="T138" i="3"/>
  <c r="U185" i="3"/>
  <c r="T127" i="3"/>
  <c r="U127" i="3"/>
  <c r="T79" i="3"/>
  <c r="U79" i="3"/>
  <c r="T152" i="3"/>
  <c r="U152" i="3"/>
  <c r="U146" i="3"/>
  <c r="T146" i="3"/>
  <c r="T148" i="3"/>
  <c r="U148" i="3"/>
  <c r="T150" i="3"/>
  <c r="T133" i="3"/>
  <c r="T189" i="3"/>
  <c r="U189" i="3"/>
  <c r="U136" i="3"/>
  <c r="T136" i="3"/>
</calcChain>
</file>

<file path=xl/sharedStrings.xml><?xml version="1.0" encoding="utf-8"?>
<sst xmlns="http://schemas.openxmlformats.org/spreadsheetml/2006/main" count="687" uniqueCount="353">
  <si>
    <t>大口注文シート</t>
  </si>
  <si>
    <t>お手元の送付先データを簡単に反映できるようにエクセルの注文シートをご用意いたしました。</t>
  </si>
  <si>
    <t>一度に複数のお届け先に贈られる時は、便利なこちらの注文シートをぜひご活用くださいませ。</t>
  </si>
  <si>
    <t>～ ご注文の流れ ～</t>
  </si>
  <si>
    <t>ステップ①</t>
  </si>
  <si>
    <t>ご注文者様情報</t>
  </si>
  <si>
    <t>送り主様情報</t>
  </si>
  <si>
    <t>お名前 ・ 郵便番号 ・ ご住所 ・ お電話番号</t>
  </si>
  <si>
    <t>お届け先様情報</t>
  </si>
  <si>
    <t xml:space="preserve">お名前 ・ 郵便番号 ・ ご住所 ・ お電話番号 </t>
  </si>
  <si>
    <t>お届け日時</t>
  </si>
  <si>
    <t>ご注文商品</t>
  </si>
  <si>
    <t>商品名 ・ 個数</t>
  </si>
  <si>
    <t>ギフトサービス</t>
  </si>
  <si>
    <t>詳細はコチラ</t>
  </si>
  <si>
    <t>ステップ②</t>
  </si>
  <si>
    <t>ご注文者様情報入力シートに必要事項をご入力・保存ください</t>
  </si>
  <si>
    <t>お名前 ・ 郵便番号 ・ ご住所 ・ お電話番号 ・ メールアドレス
※法人のお客様は必ずご担当者様名をご記載ください</t>
  </si>
  <si>
    <t>代理注文、ご連名希望など、ご注文者様情報と異なる場合のみご記載ください</t>
  </si>
  <si>
    <t>お支払方法</t>
  </si>
  <si>
    <t>ご希望のお届け日時をご指定ください</t>
  </si>
  <si>
    <t>ギフト目的</t>
  </si>
  <si>
    <t>ギフトサービスのご利用目的をお知らせください</t>
  </si>
  <si>
    <t>熨斗</t>
  </si>
  <si>
    <t>表書き / 署名 をお知らせください</t>
  </si>
  <si>
    <t>メッセージ同梱</t>
  </si>
  <si>
    <t>ご注文備考</t>
  </si>
  <si>
    <t>外のし・内のしのご希望、特殊漢字、双子命名札など、特記事項がございましたらお知らせください</t>
  </si>
  <si>
    <t>ステップ③</t>
  </si>
  <si>
    <t>配送先入力シートに必要事項をご入力・保存ください</t>
  </si>
  <si>
    <t>　</t>
  </si>
  <si>
    <t>ステップ④</t>
  </si>
  <si>
    <t>メール添付の手順</t>
  </si>
  <si>
    <t>ステップ⑤</t>
  </si>
  <si>
    <t>ご注文内容を確認しましたら、弊社よりメールにてご連絡させていただきます
※必要に応じて折り返し確認のご連絡させていただく可能性がありますこと、ご了承くださいませ。</t>
  </si>
  <si>
    <t>エクセルでのご注文の場合、マイページ上での反映はされませんのでご了承くださいませ。</t>
  </si>
  <si>
    <t>お名前</t>
  </si>
  <si>
    <t>フリガナ</t>
  </si>
  <si>
    <t>郵便番号(ハイフンあり）</t>
  </si>
  <si>
    <t>ご住所
（※都道府県から必ずご記載ください）</t>
  </si>
  <si>
    <t>お電話番号（ハイフンなし）</t>
  </si>
  <si>
    <t>日中ご連絡のつく連絡先</t>
  </si>
  <si>
    <t>メールアドレス</t>
  </si>
  <si>
    <t>配送伝票に記載する送り主様情報</t>
  </si>
  <si>
    <t>送り主の指定</t>
  </si>
  <si>
    <t>▼ご選択ください</t>
  </si>
  <si>
    <t>郵便番号</t>
  </si>
  <si>
    <t>お電話番号</t>
  </si>
  <si>
    <t>お支払い手数料</t>
  </si>
  <si>
    <t>お届け日時指定</t>
  </si>
  <si>
    <t>お届け希望日</t>
  </si>
  <si>
    <t>お届け希望時間</t>
  </si>
  <si>
    <t>ギフトサービスについて
詳しくはコチラ</t>
  </si>
  <si>
    <t>表書き</t>
  </si>
  <si>
    <t>署名（姓１）</t>
  </si>
  <si>
    <t>署名（名１）</t>
  </si>
  <si>
    <t>ふりがな（せい１）</t>
  </si>
  <si>
    <t>ふりがな（めい１）</t>
  </si>
  <si>
    <t>署名（姓２）</t>
  </si>
  <si>
    <t>署名（名２）</t>
  </si>
  <si>
    <t>ふりがな（せい２）</t>
  </si>
  <si>
    <t>ふりがな（めい２）</t>
  </si>
  <si>
    <t>　　　以前ギフトを受け取った</t>
  </si>
  <si>
    <t>配送先入力シートに進む</t>
  </si>
  <si>
    <t>No</t>
  </si>
  <si>
    <t>郵便番号
※ハイフンあり</t>
  </si>
  <si>
    <t>お届け先住所
（※都道府県から必ずご記載ください）</t>
  </si>
  <si>
    <t>TEL
※ハイフンなし</t>
  </si>
  <si>
    <t>商品コード
※「商品リスト」シートより
コピーしてください</t>
  </si>
  <si>
    <t>数量</t>
  </si>
  <si>
    <t>予備オプション</t>
  </si>
  <si>
    <t>単価</t>
  </si>
  <si>
    <t>商品金額</t>
  </si>
  <si>
    <t>予備
オプション
金額</t>
  </si>
  <si>
    <t>小計</t>
  </si>
  <si>
    <t>送料</t>
  </si>
  <si>
    <t>値返し用</t>
  </si>
  <si>
    <t>検索用商品名</t>
  </si>
  <si>
    <t>風呂敷用</t>
  </si>
  <si>
    <t>都道府県</t>
  </si>
  <si>
    <t>都道府県以下</t>
  </si>
  <si>
    <t>重複宛先チェック</t>
  </si>
  <si>
    <t>商品合計チェック</t>
  </si>
  <si>
    <t>送料チェック</t>
  </si>
  <si>
    <t>北海道沖縄送料</t>
  </si>
  <si>
    <t>挨拶状カウント用</t>
  </si>
  <si>
    <t>例</t>
  </si>
  <si>
    <t>金額</t>
  </si>
  <si>
    <t>商品小計</t>
  </si>
  <si>
    <t>お支払合計金額</t>
  </si>
  <si>
    <t>商品コード
※セルを選択して
コピーしてください</t>
  </si>
  <si>
    <t>商品名</t>
  </si>
  <si>
    <t>金額（税込）</t>
  </si>
  <si>
    <t>商品紹介ページ</t>
  </si>
  <si>
    <t>支払方法</t>
  </si>
  <si>
    <t>お届け時間</t>
  </si>
  <si>
    <t>お届け日指定</t>
  </si>
  <si>
    <t>ご指定日へのお届けができかねる場合があります。詳しくはご注文時にお問い合わせください。</t>
  </si>
  <si>
    <t>北海道</t>
  </si>
  <si>
    <t>青森県</t>
  </si>
  <si>
    <t>出産内祝い</t>
  </si>
  <si>
    <t>銀行振込（先払い）</t>
  </si>
  <si>
    <t>時間指定なし</t>
  </si>
  <si>
    <t>準備ができ次第、仏滅を避けた最短の発送を希望する</t>
  </si>
  <si>
    <t>岩手県</t>
  </si>
  <si>
    <t>結婚内祝い</t>
  </si>
  <si>
    <t>午前中</t>
  </si>
  <si>
    <t>準備ができ次第、最短の発送を希望する</t>
  </si>
  <si>
    <t>宮城県</t>
  </si>
  <si>
    <t>成人内祝い</t>
  </si>
  <si>
    <t>14－16時</t>
  </si>
  <si>
    <t>お届け日を指定する</t>
  </si>
  <si>
    <t>秋田県</t>
  </si>
  <si>
    <t>快気祝い</t>
  </si>
  <si>
    <t>16－18時</t>
  </si>
  <si>
    <t>山形県</t>
  </si>
  <si>
    <t>新築内祝い</t>
  </si>
  <si>
    <t>18－20時</t>
  </si>
  <si>
    <t>福島県</t>
  </si>
  <si>
    <t>その他の内祝い・お返し</t>
  </si>
  <si>
    <t>19－21時</t>
  </si>
  <si>
    <t>茨城県</t>
  </si>
  <si>
    <t>法人ギフト</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</si>
  <si>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</si>
  <si>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</si>
  <si>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</si>
  <si>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</si>
  <si>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</si>
  <si>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</si>
  <si>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</si>
  <si>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</si>
  <si>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</si>
  <si>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</si>
  <si>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</si>
  <si>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</si>
  <si>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</si>
  <si>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</si>
  <si>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</si>
  <si>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</si>
  <si>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</si>
  <si>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</si>
  <si>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</si>
  <si>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大阪府</t>
  </si>
  <si>
    <t>奈良県</t>
  </si>
  <si>
    <t>和歌山県</t>
  </si>
  <si>
    <t>鳥取県</t>
  </si>
  <si>
    <t>島根県</t>
  </si>
  <si>
    <t>岡山県</t>
  </si>
  <si>
    <t>広島県</t>
  </si>
  <si>
    <t>山口県</t>
  </si>
  <si>
    <t>徳島県</t>
  </si>
  <si>
    <t>愛媛県</t>
  </si>
  <si>
    <t>香川県</t>
  </si>
  <si>
    <t>高知県</t>
  </si>
  <si>
    <t>福岡県</t>
  </si>
  <si>
    <t>大分県</t>
  </si>
  <si>
    <t>佐賀県</t>
  </si>
  <si>
    <t>長崎県</t>
  </si>
  <si>
    <t>熊本県</t>
  </si>
  <si>
    <t>宮崎県</t>
  </si>
  <si>
    <t>鹿児島県</t>
  </si>
  <si>
    <t>沖縄県</t>
  </si>
  <si>
    <t>list.1（vlook用）</t>
  </si>
  <si>
    <t>code</t>
  </si>
  <si>
    <t>code（Ｎｏ【-】）</t>
  </si>
  <si>
    <t>item_name</t>
  </si>
  <si>
    <t>siries</t>
  </si>
  <si>
    <t>風呂敷検索ワード</t>
  </si>
  <si>
    <t>風呂種別</t>
  </si>
  <si>
    <t>風呂敷金額</t>
  </si>
  <si>
    <t>注文書作成に必要事項をご準備ください</t>
    <phoneticPr fontId="2"/>
  </si>
  <si>
    <t>　　　カタログギフト</t>
    <phoneticPr fontId="2"/>
  </si>
  <si>
    <t>　　　インターネットの検索エンジン、広告</t>
    <phoneticPr fontId="2"/>
  </si>
  <si>
    <t>紅茶房</t>
    <rPh sb="0" eb="1">
      <t>ベニ</t>
    </rPh>
    <rPh sb="1" eb="3">
      <t>サボウ</t>
    </rPh>
    <phoneticPr fontId="2"/>
  </si>
  <si>
    <t>代金引換え（着払い）</t>
    <rPh sb="0" eb="2">
      <t>ダイキン</t>
    </rPh>
    <rPh sb="2" eb="4">
      <t>ヒキカエ</t>
    </rPh>
    <rPh sb="6" eb="8">
      <t>チャクバラ</t>
    </rPh>
    <phoneticPr fontId="2"/>
  </si>
  <si>
    <t>　　　楽天・ヤフーなどのECモール</t>
    <phoneticPr fontId="2"/>
  </si>
  <si>
    <t>　　　百貨店</t>
    <rPh sb="3" eb="6">
      <t>ヒャッカテン</t>
    </rPh>
    <phoneticPr fontId="2"/>
  </si>
  <si>
    <t>　　　Instagram</t>
    <phoneticPr fontId="2"/>
  </si>
  <si>
    <t>　　　家族・友人・知人の紹介</t>
    <phoneticPr fontId="2"/>
  </si>
  <si>
    <t>　　　わからない、忘れた</t>
    <phoneticPr fontId="2"/>
  </si>
  <si>
    <t>　　　テレビ番組</t>
    <phoneticPr fontId="2"/>
  </si>
  <si>
    <t>　　　その他雑誌</t>
    <phoneticPr fontId="2"/>
  </si>
  <si>
    <t>　　　その他SNS</t>
    <phoneticPr fontId="2"/>
  </si>
  <si>
    <t>　　　コンビニ</t>
    <phoneticPr fontId="2"/>
  </si>
  <si>
    <t>　　　その他</t>
    <rPh sb="5" eb="6">
      <t>ホカ</t>
    </rPh>
    <phoneticPr fontId="2"/>
  </si>
  <si>
    <t>従業員ギフト</t>
    <rPh sb="0" eb="3">
      <t>ジュウギョウイン</t>
    </rPh>
    <phoneticPr fontId="2"/>
  </si>
  <si>
    <t>熨斗</t>
    <rPh sb="0" eb="2">
      <t>ノシ</t>
    </rPh>
    <phoneticPr fontId="2"/>
  </si>
  <si>
    <t>なし</t>
    <phoneticPr fontId="2"/>
  </si>
  <si>
    <t>未選択</t>
  </si>
  <si>
    <t xml:space="preserve"> 　お好みのデザインでご選択いただけます</t>
    <rPh sb="3" eb="4">
      <t>コノ</t>
    </rPh>
    <phoneticPr fontId="2"/>
  </si>
  <si>
    <t>銀行振込（先払い） ・代金引換（後払い）</t>
    <rPh sb="11" eb="15">
      <t>ダイキンヒキカエ</t>
    </rPh>
    <phoneticPr fontId="2"/>
  </si>
  <si>
    <t>お届け先様のお名前
※必ずご入力ください</t>
    <rPh sb="11" eb="12">
      <t>カナラ</t>
    </rPh>
    <rPh sb="14" eb="16">
      <t>ニュウリョク</t>
    </rPh>
    <phoneticPr fontId="2"/>
  </si>
  <si>
    <t>お名前 ・ 郵便番号 ・ ご住所 ・ お電話番号
※お電話番号がご不明な場合は【0】10桁をご記入ください
※会社名はご住所番地の後ろにご記載ください、その際にも、お名前の欄は必ずご入力ください</t>
    <rPh sb="78" eb="79">
      <t>サイ</t>
    </rPh>
    <rPh sb="83" eb="85">
      <t>ナマエ</t>
    </rPh>
    <rPh sb="86" eb="87">
      <t>ラン</t>
    </rPh>
    <rPh sb="88" eb="89">
      <t>カナラ</t>
    </rPh>
    <rPh sb="91" eb="93">
      <t>ニュウリョク</t>
    </rPh>
    <phoneticPr fontId="2"/>
  </si>
  <si>
    <t>無し</t>
    <rPh sb="0" eb="1">
      <t>ナ</t>
    </rPh>
    <phoneticPr fontId="2"/>
  </si>
  <si>
    <t>ご注文備考（ALT＋Enterで改行できます）
※外のし・内のしのご希望、特殊漢字、双子命名札など、特記事項がございましたらお知らせください</t>
    <phoneticPr fontId="2"/>
  </si>
  <si>
    <t>お名前 ・ 郵便番号 ・ ご住所 ・ お電話番号 ・ メールアドレス
※【日中ご連絡のつく連絡先】には、必ずご注文内容が分かる方のお電話番号をご入力ください</t>
    <phoneticPr fontId="2"/>
  </si>
  <si>
    <t>お届け日時のご希望
※ご注文確定後、お届けまで
　　【本州・九州・四国：4～5日】【北海道・沖縄：6～7日】お日にちをいただきます</t>
    <rPh sb="30" eb="32">
      <t>キュウシュウ</t>
    </rPh>
    <rPh sb="33" eb="35">
      <t>シコク</t>
    </rPh>
    <rPh sb="46" eb="48">
      <t>オキナワ</t>
    </rPh>
    <phoneticPr fontId="2"/>
  </si>
  <si>
    <t>info@nishidaya.com 宛に、作成した注文シートを送付してください。</t>
    <rPh sb="32" eb="34">
      <t>ソウフ</t>
    </rPh>
    <phoneticPr fontId="2"/>
  </si>
  <si>
    <t>1.ファイルから「名前を付けて保存」をクリックしてください
2.左枠から「デスクトップ」を選択して【保存】をクリックしてください
3.メールソフトを起動して、新規作成にて宛先に　info@nishidaya.com　を入力し
　先ほどデスクトップに保存したこちらの注文シートをメールに添付（クリップマーク）してください
4.メールタイトルに「メール注文依頼」とご記載し、送信してください　※本文は不要です</t>
    <phoneticPr fontId="2"/>
  </si>
  <si>
    <t>（アンケートにご協力をお願いいたします）
ニシダやは何で知りましたか？当てはまるものにすべてチェックを入れてください。</t>
    <phoneticPr fontId="2"/>
  </si>
  <si>
    <t>その他を選ばれた方は、下記に知ったきっかけをご記入ください。</t>
    <phoneticPr fontId="2"/>
  </si>
  <si>
    <t>無地熨斗（内のし）</t>
    <rPh sb="0" eb="2">
      <t>ムジ</t>
    </rPh>
    <rPh sb="2" eb="4">
      <t>ノシ</t>
    </rPh>
    <rPh sb="5" eb="6">
      <t>ウチ</t>
    </rPh>
    <phoneticPr fontId="2"/>
  </si>
  <si>
    <t>お礼（内のし）</t>
  </si>
  <si>
    <t>お礼（外のし）</t>
  </si>
  <si>
    <t>粗品（内のし）</t>
  </si>
  <si>
    <t>粗品 （外のし）</t>
  </si>
  <si>
    <t>お祝い （内のし）</t>
  </si>
  <si>
    <t>お祝い （外のし）</t>
  </si>
  <si>
    <t>内祝（内のし）</t>
  </si>
  <si>
    <t>内祝（外のし）</t>
  </si>
  <si>
    <t>粗供養（内のし）</t>
  </si>
  <si>
    <t>粗供養（外のし）</t>
  </si>
  <si>
    <t>御年賀 （内のし）</t>
  </si>
  <si>
    <t>御年賀 （外のし）</t>
  </si>
  <si>
    <t>御中元 （内のし）</t>
  </si>
  <si>
    <t>御中元 （外のし）</t>
  </si>
  <si>
    <t>御歳暮（通常熨斗：内のし）</t>
    <phoneticPr fontId="2"/>
  </si>
  <si>
    <t>御歳暮（通常熨斗：外のし）</t>
    <phoneticPr fontId="2"/>
  </si>
  <si>
    <t>御歳暮（冬の縁側：内のし）</t>
    <phoneticPr fontId="2"/>
  </si>
  <si>
    <t>御歳暮（冬の縁側：外のし）</t>
    <phoneticPr fontId="2"/>
  </si>
  <si>
    <t>御歳暮 （京の冬：内のし）</t>
    <phoneticPr fontId="2"/>
  </si>
  <si>
    <t>御歳暮 （京の冬：外のし）</t>
    <phoneticPr fontId="2"/>
  </si>
  <si>
    <t>お供（内のし）</t>
    <phoneticPr fontId="2"/>
  </si>
  <si>
    <t>お供（外のし）</t>
    <phoneticPr fontId="2"/>
  </si>
  <si>
    <t>無地熨斗（外のし）</t>
    <rPh sb="5" eb="6">
      <t>ソト</t>
    </rPh>
    <phoneticPr fontId="2"/>
  </si>
  <si>
    <t>御中元（夏の縁側：内のし）</t>
    <rPh sb="1" eb="3">
      <t>チュウゲン</t>
    </rPh>
    <rPh sb="4" eb="5">
      <t>ナツ</t>
    </rPh>
    <phoneticPr fontId="2"/>
  </si>
  <si>
    <t>御中元（夏の縁側：外のし）</t>
    <rPh sb="1" eb="3">
      <t>チュウゲン</t>
    </rPh>
    <rPh sb="4" eb="5">
      <t>ナツ</t>
    </rPh>
    <phoneticPr fontId="2"/>
  </si>
  <si>
    <t>御中元 （京の夏：内のし）</t>
    <rPh sb="1" eb="3">
      <t>チュウゲン</t>
    </rPh>
    <rPh sb="7" eb="8">
      <t>ナツ</t>
    </rPh>
    <phoneticPr fontId="2"/>
  </si>
  <si>
    <t>御中元 （京の夏：外のし）</t>
    <rPh sb="1" eb="3">
      <t>チュウゲン</t>
    </rPh>
    <rPh sb="7" eb="8">
      <t>ナツ</t>
    </rPh>
    <phoneticPr fontId="2"/>
  </si>
  <si>
    <t>　　　実店舗</t>
    <rPh sb="3" eb="4">
      <t>ジツ</t>
    </rPh>
    <phoneticPr fontId="2"/>
  </si>
  <si>
    <t>お取り寄せ　太郎様</t>
    <rPh sb="1" eb="2">
      <t>ト</t>
    </rPh>
    <rPh sb="3" eb="4">
      <t>ヨ</t>
    </rPh>
    <rPh sb="6" eb="8">
      <t>タロウ</t>
    </rPh>
    <rPh sb="8" eb="9">
      <t>サマ</t>
    </rPh>
    <phoneticPr fontId="2"/>
  </si>
  <si>
    <t>000-0000</t>
    <phoneticPr fontId="2"/>
  </si>
  <si>
    <t>東京都新宿区西新宿2-8-1</t>
    <rPh sb="0" eb="3">
      <t>トウキョウト</t>
    </rPh>
    <rPh sb="3" eb="6">
      <t>シンジュクク</t>
    </rPh>
    <rPh sb="6" eb="9">
      <t>ニシシンジュク</t>
    </rPh>
    <phoneticPr fontId="2"/>
  </si>
  <si>
    <t>09012341234</t>
    <phoneticPr fontId="2"/>
  </si>
  <si>
    <t>未選択</t>
    <rPh sb="0" eb="3">
      <t>ミセンタク</t>
    </rPh>
    <phoneticPr fontId="2"/>
  </si>
  <si>
    <t>包装紙（無料）</t>
    <rPh sb="0" eb="3">
      <t>ホウソウシ</t>
    </rPh>
    <rPh sb="4" eb="6">
      <t>ムリョウ</t>
    </rPh>
    <phoneticPr fontId="2"/>
  </si>
  <si>
    <t>紙袋（無料）</t>
    <rPh sb="0" eb="2">
      <t>カミブクロ</t>
    </rPh>
    <rPh sb="3" eb="5">
      <t>ムリョウ</t>
    </rPh>
    <phoneticPr fontId="2"/>
  </si>
  <si>
    <t>ビニール袋（5円）</t>
    <rPh sb="4" eb="5">
      <t>ブクロ</t>
    </rPh>
    <rPh sb="7" eb="8">
      <t>エン</t>
    </rPh>
    <phoneticPr fontId="2"/>
  </si>
  <si>
    <t>ニシダやオリジナルトートバッグ（1100円）</t>
    <rPh sb="20" eb="21">
      <t>エン</t>
    </rPh>
    <phoneticPr fontId="2"/>
  </si>
  <si>
    <t>大原女保冷不織布バッグ（小）（330円）</t>
    <rPh sb="0" eb="3">
      <t>オハラメ</t>
    </rPh>
    <rPh sb="3" eb="5">
      <t>ホレイ</t>
    </rPh>
    <rPh sb="5" eb="8">
      <t>フショクフ</t>
    </rPh>
    <rPh sb="12" eb="13">
      <t>ショウ</t>
    </rPh>
    <rPh sb="18" eb="19">
      <t>エン</t>
    </rPh>
    <phoneticPr fontId="2"/>
  </si>
  <si>
    <t>大原女保冷不織布バッグ（大）（380円）</t>
    <rPh sb="0" eb="3">
      <t>オハラメ</t>
    </rPh>
    <rPh sb="3" eb="5">
      <t>ホレイ</t>
    </rPh>
    <rPh sb="5" eb="8">
      <t>フショクフ</t>
    </rPh>
    <rPh sb="12" eb="13">
      <t>ダイ</t>
    </rPh>
    <rPh sb="18" eb="19">
      <t>エン</t>
    </rPh>
    <phoneticPr fontId="2"/>
  </si>
  <si>
    <t>ギフト
オプション</t>
    <phoneticPr fontId="2"/>
  </si>
  <si>
    <t>元の送料</t>
  </si>
  <si>
    <t>新しい送料</t>
  </si>
  <si>
    <t>【箱入】ニシダやの定番 お漬物セットI（のし名入れ可能）</t>
  </si>
  <si>
    <t>【箱入り】ニシダやの定番 お漬物セットA（のし名入れ可能）</t>
  </si>
  <si>
    <t>【箱入】ニシダやの定番 お漬物セットB（のし名入れ可能）</t>
  </si>
  <si>
    <t>【箱入り】ニシダやの定番 お漬物セットC（のし名入れ可能）</t>
  </si>
  <si>
    <t>【箱入り】ニシダやの定番 お漬物セットD（のし名入れ可能）</t>
  </si>
  <si>
    <t>【箱入り】ニシダやの定番 お漬物セットE（のし名入れ可能）</t>
  </si>
  <si>
    <t>【1番人気！箱入】ニシダやの定番 お漬物セットF（のし名入れ可能）</t>
  </si>
  <si>
    <t>【箱入】ニシダやの定番 お漬物セットG（のし名入れ可能）</t>
  </si>
  <si>
    <t>【箱入り】ニシダやの定番 お漬物セットH（のし名入れ可能）</t>
  </si>
  <si>
    <t>【箱入り】ニシダやの定番 お漬物セットJ（のし名入れ可能）</t>
  </si>
  <si>
    <t>【箱入り】ニシダやの定番 お漬物セットK（のし名入れ可能）</t>
  </si>
  <si>
    <t>【お茶漬入りセットA・鮭・金目】（箱入/のし名入れ可能）</t>
  </si>
  <si>
    <t>【お茶漬入りセットB・鮭・金目】（箱入/のし名入れ可能）</t>
  </si>
  <si>
    <t>【お茶漬入りセットC・鮭・金目】（箱入/のし名入れ可能）</t>
  </si>
  <si>
    <t>【お茶漬入りセットE・鮭・金目・鯖・鯛】（箱入/のし名入れ可能）</t>
  </si>
  <si>
    <t>【お茶漬入りセットF・鮭・金目・鯖・鯛】（箱入/のし名入れ可能）</t>
  </si>
  <si>
    <t>t103</t>
  </si>
  <si>
    <t>胡瓜しば漬け 2個包み（のし不可）</t>
  </si>
  <si>
    <t>t104</t>
  </si>
  <si>
    <t>【仏事用 】胡瓜しば漬け 2個包み（のし不可）</t>
  </si>
  <si>
    <t>t105</t>
  </si>
  <si>
    <t>胡瓜しば漬け 3個包み（のし不可）</t>
  </si>
  <si>
    <t>t106</t>
  </si>
  <si>
    <t>【仏事用 】胡瓜しば漬け 3個包み（のし不可）</t>
  </si>
  <si>
    <t>t107</t>
  </si>
  <si>
    <t>胡瓜しば漬け 3個箱入り（のし名入れ可能）</t>
  </si>
  <si>
    <t>t108</t>
  </si>
  <si>
    <t>【仏事用】胡瓜しば漬け 3個箱入り（のし名入れ可能）</t>
  </si>
  <si>
    <t>t109</t>
  </si>
  <si>
    <t>胡瓜しば漬け 5個箱入り（のし名入れ可能）</t>
  </si>
  <si>
    <t>t110</t>
  </si>
  <si>
    <t>【仏事用】胡瓜しば漬け 5個箱入り（のし名入れ可能）</t>
  </si>
  <si>
    <t>t111</t>
  </si>
  <si>
    <t>胡瓜しば漬け 10個箱入り（のし名入れ可能）</t>
  </si>
  <si>
    <t>t112</t>
  </si>
  <si>
    <t>【仏事用】胡瓜しば漬け 10個箱入り（のし名入れ可能）</t>
  </si>
  <si>
    <t>t113</t>
  </si>
  <si>
    <t>きざみしば漬 2個包み（のし不可）</t>
  </si>
  <si>
    <t>t114</t>
  </si>
  <si>
    <t>【仏事用】きざみしば漬 2個包み（のし不可）</t>
  </si>
  <si>
    <t>t115</t>
  </si>
  <si>
    <t>きざみしば漬 3個包み（のし不可）</t>
  </si>
  <si>
    <t>t116</t>
  </si>
  <si>
    <t>【仏事用】きざみしば漬 3個包み（のし不可）</t>
  </si>
  <si>
    <t>t117</t>
  </si>
  <si>
    <t>きざみしば漬 3個箱入り（のし名入れ可能）</t>
  </si>
  <si>
    <t>t118</t>
  </si>
  <si>
    <t>【仏事用】きざみしば漬 3個箱入り（のし名入れ可能）</t>
  </si>
  <si>
    <t>t119</t>
  </si>
  <si>
    <t>きざみしば漬 5個箱入り（のし名入れ可能）</t>
  </si>
  <si>
    <t>t120</t>
  </si>
  <si>
    <t>【仏事用】きざみしば漬 5個箱入り（のし名入れ可能）</t>
  </si>
  <si>
    <t>t121</t>
  </si>
  <si>
    <t>きざみしば漬 10個箱入り（のし名入れ可能）</t>
  </si>
  <si>
    <t>t122</t>
  </si>
  <si>
    <t>【仏事用】きざみしば漬 10個箱入り（のし名入れ可能）</t>
  </si>
  <si>
    <t>https://nishidaya.com/c/all-item/108</t>
  </si>
  <si>
    <t>https://nishidaya.com/c/all-item/117</t>
  </si>
  <si>
    <t>https://nishidaya.com/c/all-item/118</t>
  </si>
  <si>
    <t>https://nishidaya.com/c/all-item/119</t>
  </si>
  <si>
    <t>https://nishidaya.com/c/all-item/120</t>
  </si>
  <si>
    <t>https://nishidaya.com/c/all-item/121</t>
  </si>
  <si>
    <t>https://nishidaya.com/c/all-item/122</t>
  </si>
  <si>
    <t>https://nishidaya.com/c/all-item/123</t>
  </si>
  <si>
    <t>https://nishidaya.com/c/all-item/124</t>
  </si>
  <si>
    <t>https://nishidaya.com/c/all-item/126</t>
  </si>
  <si>
    <t>https://nishidaya.com/c/all-item/127</t>
  </si>
  <si>
    <t>https://nishidaya.com/c/all-item/158</t>
  </si>
  <si>
    <t>https://nishidaya.com/c/all-item/159</t>
  </si>
  <si>
    <t>https://nishidaya.com/c/all-item/160</t>
  </si>
  <si>
    <t>https://nishidaya.com/c/all-item/162</t>
  </si>
  <si>
    <t>https://nishidaya.com/c/all-item/163</t>
  </si>
  <si>
    <t>https://nishidaya.com/c/all-item/t103</t>
  </si>
  <si>
    <t>https://nishidaya.com/c/all-item/t104</t>
  </si>
  <si>
    <t>https://nishidaya.com/c/all-item/t105</t>
  </si>
  <si>
    <t>https://nishidaya.com/c/all-item/t106</t>
  </si>
  <si>
    <t>https://nishidaya.com/c/all-item/t107</t>
  </si>
  <si>
    <t>https://nishidaya.com/c/all-item/t108</t>
  </si>
  <si>
    <t>https://nishidaya.com/c/all-item/t109</t>
  </si>
  <si>
    <t>https://nishidaya.com/c/all-item/t110</t>
  </si>
  <si>
    <t>https://nishidaya.com/c/all-item/t111</t>
  </si>
  <si>
    <t>https://nishidaya.com/c/all-item/t112</t>
  </si>
  <si>
    <t>https://nishidaya.com/c/all-item/t113</t>
  </si>
  <si>
    <t>https://nishidaya.com/c/all-item/t114</t>
  </si>
  <si>
    <t>https://nishidaya.com/c/all-item/t115</t>
  </si>
  <si>
    <t>https://nishidaya.com/c/all-item/t116</t>
  </si>
  <si>
    <t>https://nishidaya.com/c/all-item/t117</t>
  </si>
  <si>
    <t>https://nishidaya.com/c/all-item/t118</t>
  </si>
  <si>
    <t>https://nishidaya.com/c/all-item/t119</t>
  </si>
  <si>
    <t>https://nishidaya.com/c/all-item/t120</t>
  </si>
  <si>
    <t>https://nishidaya.com/c/all-item/t121</t>
  </si>
  <si>
    <t>https://nishidaya.com/c/all-item/t122</t>
  </si>
  <si>
    <t>https://nishidaya.com/c/all-item/108</t>
    <phoneticPr fontId="2"/>
  </si>
  <si>
    <t>https://nishidaya.com/c/all-item/117</t>
    <phoneticPr fontId="2"/>
  </si>
  <si>
    <t>https://nishidaya.com/c/all-item/118</t>
    <phoneticPr fontId="2"/>
  </si>
  <si>
    <t>胡瓜しば漬け 3個箱入り（のし名入れ可能）</t>
    <phoneticPr fontId="2"/>
  </si>
  <si>
    <t>https://nishidaya.com/c/all-item/t122</t>
    <phoneticPr fontId="2"/>
  </si>
  <si>
    <t>t122</t>
    <phoneticPr fontId="2"/>
  </si>
  <si>
    <t>商品 ・数量 ・ ギフトオプション等 をプルダウンよりご選択ください
※商品は「商品リスト」シートより、商品コードをセルごとコピーして貼り付けてご使用ください（商品コード直打ちも可）
なお、配送先は希望配送先を入力してください
複数の行であっても、同一のお名前、配送先であれば、同梱とみなし、2行目以降送料は0円となります。</t>
    <rPh sb="17" eb="18">
      <t>トウ</t>
    </rPh>
    <rPh sb="115" eb="117">
      <t>フクスウ</t>
    </rPh>
    <rPh sb="118" eb="119">
      <t>ギョウ</t>
    </rPh>
    <rPh sb="125" eb="127">
      <t>ドウイツ</t>
    </rPh>
    <rPh sb="129" eb="131">
      <t>ナマエ</t>
    </rPh>
    <rPh sb="132" eb="134">
      <t>ハイソウ</t>
    </rPh>
    <rPh sb="134" eb="135">
      <t>サキ</t>
    </rPh>
    <rPh sb="140" eb="142">
      <t>ドウコン</t>
    </rPh>
    <rPh sb="148" eb="150">
      <t>ギョウメ</t>
    </rPh>
    <rPh sb="150" eb="152">
      <t>イコウ</t>
    </rPh>
    <rPh sb="152" eb="154">
      <t>ソウリョウ</t>
    </rPh>
    <rPh sb="156" eb="157">
      <t>エン</t>
    </rPh>
    <phoneticPr fontId="2"/>
  </si>
  <si>
    <t>熨斗などオプションサービスが充実しております</t>
    <phoneticPr fontId="2"/>
  </si>
  <si>
    <t>重複判定用</t>
    <rPh sb="0" eb="2">
      <t>チョウフク</t>
    </rPh>
    <rPh sb="2" eb="4">
      <t>ハンテイ</t>
    </rPh>
    <rPh sb="4" eb="5">
      <t>ヨウ</t>
    </rPh>
    <phoneticPr fontId="2"/>
  </si>
  <si>
    <t>商品
※商品コードを入力すると自動で表示されます
※1配送先複数の場合は、複数行でご記載ください。お名前と住所が同一であれば、同梱いたします</t>
    <rPh sb="27" eb="29">
      <t>ハイソウ</t>
    </rPh>
    <rPh sb="29" eb="30">
      <t>サキ</t>
    </rPh>
    <rPh sb="30" eb="32">
      <t>フクスウ</t>
    </rPh>
    <rPh sb="33" eb="35">
      <t>バアイ</t>
    </rPh>
    <rPh sb="37" eb="39">
      <t>フクスウ</t>
    </rPh>
    <rPh sb="39" eb="40">
      <t>ギョウ</t>
    </rPh>
    <rPh sb="42" eb="44">
      <t>キサイ</t>
    </rPh>
    <rPh sb="50" eb="52">
      <t>ナマエ</t>
    </rPh>
    <rPh sb="53" eb="55">
      <t>ジュウショ</t>
    </rPh>
    <rPh sb="56" eb="58">
      <t>ドウイツ</t>
    </rPh>
    <rPh sb="63" eb="65">
      <t>ドウコン</t>
    </rPh>
    <phoneticPr fontId="2"/>
  </si>
  <si>
    <t>【箱入り】ニシダやの定番 お漬物セットE（のし名入れ可能）</t>
    <phoneticPr fontId="2"/>
  </si>
  <si>
    <t>【箱入】ニシダやの定番 お漬物セットI（のし名入れ可能）</t>
    <phoneticPr fontId="2"/>
  </si>
  <si>
    <t>【箱入り】ニシダやの定番 お漬物セットH（のし名入れ可能）</t>
    <phoneticPr fontId="2"/>
  </si>
  <si>
    <t>【仏事用】胡瓜しば漬け 3個箱入り（のし名入れ可能）</t>
    <phoneticPr fontId="2"/>
  </si>
  <si>
    <t>【箱入り】ニシダやの定番 お漬物セットJ（のし名入れ可能）</t>
    <phoneticPr fontId="2"/>
  </si>
  <si>
    <t>【仏事用】胡瓜しば漬け 10個箱入り（のし名入れ可能）</t>
    <phoneticPr fontId="2"/>
  </si>
  <si>
    <t>胡瓜しば漬け 3個包み（のし不可）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</si>
</sst>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176" formatCode="#,##0_);[Red]\(#,##0\)"/>
    <numFmt numFmtId="177" formatCode="&quot;¥&quot;#,##0_);[Red]\(&quot;¥&quot;#,##0\)"/>
    <numFmt numFmtId="178" formatCode="#,##0_ "/>
    <numFmt numFmtId="179"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HGPｺﾞｼｯｸM"/>
      <family val="3"/>
      <charset val="128"/>
    </font>
    <font>
      <sz val="11"/>
      <color rgb="FFFF0000"/>
      <name val="ＭＳ Ｐゴシック"/>
      <family val="3"/>
      <charset val="128"/>
    </font>
    <font>
      <sz val="18"/>
      <name val="HGPｺﾞｼｯｸM"/>
      <family val="3"/>
      <charset val="128"/>
    </font>
    <font>
      <u/>
      <sz val="11"/>
      <color theme="10"/>
      <name val="ＭＳ Ｐゴシック"/>
      <family val="3"/>
      <charset val="128"/>
    </font>
    <font>
      <sz val="11"/>
      <color theme="1"/>
      <name val="ＭＳ Ｐゴシック"/>
      <family val="3"/>
      <charset val="128"/>
    </font>
    <font>
      <sz val="11"/>
      <color theme="1"/>
      <name val="游ゴシック"/>
      <family val="3"/>
      <charset val="128"/>
      <scheme val="minor"/>
    </font>
    <font>
      <sz val="11"/>
      <color theme="0"/>
      <name val="游ゴシック"/>
      <family val="3"/>
      <charset val="128"/>
      <scheme val="minor"/>
    </font>
    <font>
      <sz val="11"/>
      <color rgb="FF9C6500"/>
      <name val="游ゴシック"/>
      <family val="3"/>
      <charset val="128"/>
      <scheme val="minor"/>
    </font>
    <font>
      <b/>
      <sz val="11"/>
      <name val="ＭＳ Ｐゴシック"/>
      <family val="3"/>
      <charset val="128"/>
    </font>
    <font>
      <sz val="11"/>
      <name val="HGP明朝B"/>
      <family val="1"/>
      <charset val="128"/>
    </font>
    <font>
      <sz val="12"/>
      <name val="HGS明朝B"/>
      <family val="1"/>
      <charset val="128"/>
    </font>
    <font>
      <sz val="13"/>
      <name val="HGS明朝B"/>
      <family val="1"/>
      <charset val="128"/>
    </font>
    <font>
      <sz val="11"/>
      <name val="HGS明朝B"/>
      <family val="1"/>
      <charset val="128"/>
    </font>
    <font>
      <sz val="20"/>
      <name val="ＭＳ Ｐゴシック"/>
      <family val="3"/>
      <charset val="128"/>
    </font>
    <font>
      <sz val="14"/>
      <name val="HGPｺﾞｼｯｸM"/>
      <family val="3"/>
      <charset val="128"/>
    </font>
    <font>
      <sz val="24"/>
      <name val="HGPｺﾞｼｯｸM"/>
      <family val="3"/>
      <charset val="128"/>
    </font>
    <font>
      <sz val="13"/>
      <name val="HGSｺﾞｼｯｸM"/>
      <family val="3"/>
      <charset val="128"/>
    </font>
    <font>
      <sz val="13"/>
      <color rgb="FF282828"/>
      <name val="HGSｺﾞｼｯｸM"/>
      <family val="3"/>
      <charset val="128"/>
    </font>
    <font>
      <b/>
      <sz val="8"/>
      <name val="ＭＳ Ｐゴシック"/>
      <family val="3"/>
      <charset val="128"/>
    </font>
    <font>
      <b/>
      <sz val="11"/>
      <color theme="1"/>
      <name val="ＭＳ Ｐゴシック"/>
      <family val="3"/>
      <charset val="128"/>
    </font>
    <font>
      <sz val="16"/>
      <name val="ＭＳ Ｐゴシック"/>
      <family val="3"/>
      <charset val="128"/>
    </font>
    <font>
      <b/>
      <sz val="16"/>
      <name val="ＭＳ Ｐゴシック"/>
      <family val="3"/>
      <charset val="128"/>
    </font>
    <font>
      <sz val="16"/>
      <color rgb="FFFF0000"/>
      <name val="ＭＳ Ｐゴシック"/>
      <family val="3"/>
      <charset val="128"/>
    </font>
    <font>
      <b/>
      <sz val="11"/>
      <color theme="0"/>
      <name val="ＭＳ Ｐゴシック"/>
      <family val="3"/>
      <charset val="128"/>
    </font>
    <font>
      <sz val="11"/>
      <color theme="0"/>
      <name val="ＭＳ Ｐゴシック"/>
      <family val="3"/>
      <charset val="128"/>
    </font>
    <font>
      <sz val="9"/>
      <color theme="0"/>
      <name val="HGPｺﾞｼｯｸM"/>
      <family val="3"/>
      <charset val="128"/>
    </font>
    <font>
      <u/>
      <sz val="11"/>
      <color theme="4"/>
      <name val="ＭＳ Ｐゴシック"/>
      <family val="3"/>
      <charset val="128"/>
    </font>
    <font>
      <b/>
      <u/>
      <sz val="11"/>
      <color theme="4"/>
      <name val="ＭＳ Ｐゴシック"/>
      <family val="3"/>
      <charset val="128"/>
    </font>
  </fonts>
  <fills count="10">
    <fill>
      <patternFill patternType="none"/>
    </fill>
    <fill>
      <patternFill patternType="gray125"/>
    </fill>
    <fill>
      <patternFill patternType="solid">
        <fgColor rgb="FFFFEB9C"/>
      </patternFill>
    </fill>
    <fill>
      <patternFill patternType="solid">
        <fgColor theme="8" tint="0.39997558519241921"/>
        <bgColor indexed="65"/>
      </patternFill>
    </fill>
    <fill>
      <patternFill patternType="solid">
        <fgColor theme="9" tint="0.79998168889431442"/>
        <bgColor indexed="65"/>
      </patternFill>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
      <patternFill patternType="solid">
        <fgColor rgb="FFFF0000"/>
        <bgColor indexed="64"/>
      </patternFill>
    </fill>
    <fill>
      <patternFill patternType="solid">
        <fgColor rgb="FFCCECFF"/>
        <bgColor indexed="64"/>
      </patternFill>
    </fill>
  </fills>
  <borders count="47">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right style="thin">
        <color auto="1"/>
      </right>
      <top/>
      <bottom style="thin">
        <color auto="1"/>
      </bottom>
      <diagonal/>
    </border>
    <border>
      <left/>
      <right style="medium">
        <color auto="1"/>
      </right>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medium">
        <color auto="1"/>
      </top>
      <bottom style="medium">
        <color auto="1"/>
      </bottom>
      <diagonal/>
    </border>
    <border>
      <left/>
      <right style="thin">
        <color auto="1"/>
      </right>
      <top style="medium">
        <color auto="1"/>
      </top>
      <bottom/>
      <diagonal/>
    </border>
    <border>
      <left style="thin">
        <color auto="1"/>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bottom/>
      <diagonal/>
    </border>
    <border>
      <left style="medium">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auto="1"/>
      </bottom>
      <diagonal/>
    </border>
  </borders>
  <cellStyleXfs count="8">
    <xf numFmtId="0" fontId="0" fillId="0" borderId="0">
      <alignment vertical="center"/>
    </xf>
    <xf numFmtId="0" fontId="6" fillId="0" borderId="0">
      <alignment vertical="center"/>
    </xf>
    <xf numFmtId="0" fontId="8" fillId="4" borderId="0">
      <alignment vertical="center"/>
    </xf>
    <xf numFmtId="0" fontId="9" fillId="3" borderId="0">
      <alignment vertical="center"/>
    </xf>
    <xf numFmtId="0" fontId="10" fillId="2" borderId="0">
      <alignment vertical="center"/>
    </xf>
    <xf numFmtId="38" fontId="1" fillId="0" borderId="0">
      <alignment vertical="center"/>
    </xf>
    <xf numFmtId="38" fontId="1" fillId="0" borderId="0"/>
    <xf numFmtId="9" fontId="1" fillId="0" borderId="0" applyFont="0" applyFill="0" applyBorder="0" applyAlignment="0" applyProtection="0">
      <alignment vertical="center"/>
    </xf>
  </cellStyleXfs>
  <cellXfs count="211">
    <xf numFmtId="0" fontId="0" fillId="0" borderId="0" xfId="0">
      <alignment vertical="center"/>
    </xf>
    <xf numFmtId="0" fontId="0" fillId="5" borderId="0" xfId="0" applyFill="1">
      <alignment vertical="center"/>
    </xf>
    <xf numFmtId="0" fontId="3" fillId="5" borderId="0" xfId="0" applyFont="1" applyFill="1">
      <alignment vertical="center"/>
    </xf>
    <xf numFmtId="0" fontId="4" fillId="5" borderId="0" xfId="0" applyFont="1" applyFill="1">
      <alignment vertical="center"/>
    </xf>
    <xf numFmtId="49" fontId="0" fillId="0" borderId="0" xfId="0" applyNumberFormat="1">
      <alignment vertical="center"/>
    </xf>
    <xf numFmtId="0" fontId="0" fillId="0" borderId="0" xfId="0" applyAlignment="1">
      <alignment horizontal="center" vertical="center"/>
    </xf>
    <xf numFmtId="0" fontId="7" fillId="0" borderId="0" xfId="0" applyFont="1">
      <alignment vertical="center"/>
    </xf>
    <xf numFmtId="176" fontId="7" fillId="0" borderId="0" xfId="0" applyNumberFormat="1" applyFont="1">
      <alignment vertical="center"/>
    </xf>
    <xf numFmtId="0" fontId="0" fillId="0" borderId="0" xfId="0" applyAlignment="1">
      <alignment horizontal="left" vertical="center"/>
    </xf>
    <xf numFmtId="0" fontId="11" fillId="0" borderId="0" xfId="0" applyFont="1" applyAlignment="1">
      <alignment horizontal="center" vertical="center"/>
    </xf>
    <xf numFmtId="0" fontId="11" fillId="0" borderId="0" xfId="0" applyFont="1">
      <alignment vertical="center"/>
    </xf>
    <xf numFmtId="38" fontId="0" fillId="0" borderId="0" xfId="5" applyFont="1">
      <alignment vertical="center"/>
    </xf>
    <xf numFmtId="0" fontId="0" fillId="0" borderId="26" xfId="0" applyBorder="1" applyProtection="1">
      <alignment vertical="center"/>
      <protection locked="0"/>
    </xf>
    <xf numFmtId="49" fontId="0" fillId="0" borderId="26" xfId="0" applyNumberFormat="1" applyBorder="1" applyProtection="1">
      <alignment vertical="center"/>
      <protection locked="0"/>
    </xf>
    <xf numFmtId="0" fontId="0" fillId="0" borderId="26" xfId="0" applyBorder="1" applyAlignment="1" applyProtection="1">
      <alignment horizontal="center" vertical="center"/>
      <protection locked="0"/>
    </xf>
    <xf numFmtId="0" fontId="0" fillId="0" borderId="28" xfId="0" applyBorder="1" applyProtection="1">
      <alignment vertical="center"/>
      <protection locked="0"/>
    </xf>
    <xf numFmtId="49" fontId="0" fillId="0" borderId="28" xfId="0" applyNumberFormat="1" applyBorder="1" applyProtection="1">
      <alignment vertical="center"/>
      <protection locked="0"/>
    </xf>
    <xf numFmtId="0" fontId="0" fillId="0" borderId="28" xfId="0" applyBorder="1" applyAlignment="1" applyProtection="1">
      <alignment horizontal="center" vertical="center"/>
      <protection locked="0"/>
    </xf>
    <xf numFmtId="0" fontId="11" fillId="6" borderId="34" xfId="0" applyFont="1" applyFill="1" applyBorder="1" applyAlignment="1">
      <alignment horizontal="center" vertical="center"/>
    </xf>
    <xf numFmtId="0" fontId="11" fillId="6" borderId="1" xfId="0" applyFont="1" applyFill="1" applyBorder="1">
      <alignment vertical="center"/>
    </xf>
    <xf numFmtId="0" fontId="11" fillId="6" borderId="2" xfId="0" applyFont="1" applyFill="1" applyBorder="1" applyAlignment="1">
      <alignment horizontal="center" vertical="center" wrapText="1"/>
    </xf>
    <xf numFmtId="0" fontId="11" fillId="6" borderId="34" xfId="0" applyFont="1" applyFill="1" applyBorder="1">
      <alignment vertical="center"/>
    </xf>
    <xf numFmtId="0" fontId="11" fillId="6" borderId="25" xfId="0" applyFont="1" applyFill="1" applyBorder="1">
      <alignment vertical="center"/>
    </xf>
    <xf numFmtId="0" fontId="11" fillId="6" borderId="27" xfId="0" applyFont="1" applyFill="1" applyBorder="1">
      <alignment vertical="center"/>
    </xf>
    <xf numFmtId="0" fontId="11" fillId="6" borderId="36" xfId="0" applyFont="1" applyFill="1" applyBorder="1">
      <alignment vertical="center"/>
    </xf>
    <xf numFmtId="0" fontId="11" fillId="6" borderId="37" xfId="0" applyFont="1" applyFill="1" applyBorder="1">
      <alignment vertical="center"/>
    </xf>
    <xf numFmtId="0" fontId="11" fillId="6" borderId="26" xfId="0" applyFont="1" applyFill="1" applyBorder="1">
      <alignment vertical="center"/>
    </xf>
    <xf numFmtId="0" fontId="11" fillId="6" borderId="28" xfId="0" applyFont="1" applyFill="1" applyBorder="1">
      <alignment vertical="center"/>
    </xf>
    <xf numFmtId="0" fontId="11" fillId="6" borderId="24" xfId="0" applyFont="1" applyFill="1" applyBorder="1">
      <alignment vertical="center"/>
    </xf>
    <xf numFmtId="0" fontId="0" fillId="0" borderId="30" xfId="0" applyBorder="1" applyProtection="1">
      <alignment vertical="center"/>
      <protection locked="0"/>
    </xf>
    <xf numFmtId="0" fontId="0" fillId="0" borderId="35" xfId="0" applyBorder="1" applyProtection="1">
      <alignment vertical="center"/>
      <protection locked="0"/>
    </xf>
    <xf numFmtId="38" fontId="0" fillId="7" borderId="26" xfId="5" applyFont="1" applyFill="1" applyBorder="1">
      <alignment vertical="center"/>
    </xf>
    <xf numFmtId="38" fontId="0" fillId="7" borderId="30" xfId="5" applyFont="1" applyFill="1" applyBorder="1">
      <alignment vertical="center"/>
    </xf>
    <xf numFmtId="38" fontId="0" fillId="7" borderId="28" xfId="5" applyFont="1" applyFill="1" applyBorder="1">
      <alignment vertical="center"/>
    </xf>
    <xf numFmtId="0" fontId="11" fillId="6" borderId="23" xfId="0" applyFont="1" applyFill="1" applyBorder="1">
      <alignment vertical="center"/>
    </xf>
    <xf numFmtId="0" fontId="0" fillId="0" borderId="4" xfId="0" applyBorder="1" applyProtection="1">
      <alignment vertical="center"/>
      <protection locked="0"/>
    </xf>
    <xf numFmtId="0" fontId="0" fillId="0" borderId="6" xfId="0" applyBorder="1" applyProtection="1">
      <alignment vertical="center"/>
      <protection locked="0"/>
    </xf>
    <xf numFmtId="0" fontId="0" fillId="0" borderId="26"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6" xfId="0" applyBorder="1" applyAlignment="1" applyProtection="1">
      <alignment vertical="center" shrinkToFit="1"/>
      <protection locked="0"/>
    </xf>
    <xf numFmtId="0" fontId="12" fillId="5" borderId="0" xfId="0" applyFont="1" applyFill="1">
      <alignment vertical="center"/>
    </xf>
    <xf numFmtId="0" fontId="13" fillId="5" borderId="0" xfId="0" applyFont="1" applyFill="1">
      <alignment vertical="center"/>
    </xf>
    <xf numFmtId="0" fontId="0" fillId="5" borderId="0" xfId="0" applyFill="1" applyAlignment="1">
      <alignment horizontal="left" vertical="center" indent="1"/>
    </xf>
    <xf numFmtId="0" fontId="13" fillId="5" borderId="0" xfId="0" applyFont="1" applyFill="1" applyAlignment="1">
      <alignment horizontal="left" vertical="center" indent="1"/>
    </xf>
    <xf numFmtId="0" fontId="14" fillId="5" borderId="0" xfId="0" applyFont="1" applyFill="1" applyAlignment="1">
      <alignment horizontal="left" vertical="center" indent="1"/>
    </xf>
    <xf numFmtId="0" fontId="15" fillId="5" borderId="0" xfId="0" applyFont="1" applyFill="1">
      <alignment vertical="center"/>
    </xf>
    <xf numFmtId="0" fontId="16" fillId="5" borderId="0" xfId="0" applyFont="1" applyFill="1">
      <alignment vertical="center"/>
    </xf>
    <xf numFmtId="0" fontId="0" fillId="7" borderId="26" xfId="0" applyFill="1" applyBorder="1" applyAlignment="1">
      <alignment vertical="center" shrinkToFit="1"/>
    </xf>
    <xf numFmtId="0" fontId="0" fillId="7" borderId="28" xfId="0" applyFill="1" applyBorder="1" applyAlignment="1">
      <alignment horizontal="left" vertical="center" shrinkToFit="1"/>
    </xf>
    <xf numFmtId="49" fontId="11" fillId="6" borderId="2" xfId="0" applyNumberFormat="1" applyFont="1" applyFill="1" applyBorder="1" applyAlignment="1">
      <alignment horizontal="center" vertical="center" wrapText="1"/>
    </xf>
    <xf numFmtId="0" fontId="11" fillId="6" borderId="2" xfId="0" applyFont="1" applyFill="1" applyBorder="1" applyAlignment="1">
      <alignment horizontal="center" vertical="center"/>
    </xf>
    <xf numFmtId="38" fontId="11" fillId="6" borderId="2" xfId="5" applyFont="1" applyFill="1" applyBorder="1" applyAlignment="1">
      <alignment horizontal="center" vertical="center"/>
    </xf>
    <xf numFmtId="0" fontId="0" fillId="0" borderId="28" xfId="0" applyBorder="1" applyAlignment="1" applyProtection="1">
      <alignment vertical="center" shrinkToFit="1"/>
      <protection locked="0"/>
    </xf>
    <xf numFmtId="0" fontId="0" fillId="0" borderId="25" xfId="0" applyBorder="1" applyAlignment="1" applyProtection="1">
      <alignment vertical="center" shrinkToFit="1"/>
      <protection locked="0"/>
    </xf>
    <xf numFmtId="0" fontId="0" fillId="0" borderId="27" xfId="0" applyBorder="1" applyAlignment="1" applyProtection="1">
      <alignment vertical="center" shrinkToFit="1"/>
      <protection locked="0"/>
    </xf>
    <xf numFmtId="0" fontId="19" fillId="5" borderId="0" xfId="0" applyFont="1" applyFill="1" applyAlignment="1">
      <alignment horizontal="left" vertical="center" indent="2"/>
    </xf>
    <xf numFmtId="0" fontId="20" fillId="5" borderId="0" xfId="0" applyFont="1" applyFill="1" applyAlignment="1">
      <alignment horizontal="left" vertical="center" indent="2"/>
    </xf>
    <xf numFmtId="0" fontId="17" fillId="5" borderId="0" xfId="0" applyFont="1" applyFill="1" applyAlignment="1">
      <alignment horizontal="center" vertical="center"/>
    </xf>
    <xf numFmtId="0" fontId="17" fillId="5" borderId="0" xfId="0" applyFont="1" applyFill="1" applyAlignment="1">
      <alignment horizontal="left" vertical="center" indent="1"/>
    </xf>
    <xf numFmtId="0" fontId="11" fillId="5" borderId="0" xfId="0" applyFont="1" applyFill="1">
      <alignment vertical="center"/>
    </xf>
    <xf numFmtId="0" fontId="11" fillId="6" borderId="25" xfId="0" applyFont="1" applyFill="1" applyBorder="1" applyAlignment="1">
      <alignment vertical="center" wrapText="1"/>
    </xf>
    <xf numFmtId="38" fontId="11" fillId="6" borderId="33" xfId="5" applyFont="1" applyFill="1" applyBorder="1" applyAlignment="1">
      <alignment horizontal="center" vertical="center" wrapText="1"/>
    </xf>
    <xf numFmtId="38" fontId="11" fillId="6" borderId="3" xfId="5" applyFont="1" applyFill="1" applyBorder="1" applyAlignment="1">
      <alignment horizontal="center" vertical="center" wrapText="1"/>
    </xf>
    <xf numFmtId="0" fontId="11" fillId="6" borderId="27" xfId="0" applyFont="1" applyFill="1" applyBorder="1" applyAlignment="1" applyProtection="1">
      <alignment vertical="center" shrinkToFit="1"/>
      <protection locked="0"/>
    </xf>
    <xf numFmtId="5" fontId="11" fillId="0" borderId="28" xfId="0" applyNumberFormat="1" applyFont="1" applyBorder="1" applyAlignment="1">
      <alignment vertical="center" shrinkToFit="1"/>
    </xf>
    <xf numFmtId="38" fontId="11" fillId="0" borderId="0" xfId="5" applyFont="1" applyAlignment="1">
      <alignment horizontal="center" vertical="center" wrapText="1"/>
    </xf>
    <xf numFmtId="0" fontId="22" fillId="0" borderId="0" xfId="0" applyFont="1">
      <alignment vertical="center"/>
    </xf>
    <xf numFmtId="0" fontId="23" fillId="0" borderId="0" xfId="0" applyFont="1">
      <alignment vertical="center"/>
    </xf>
    <xf numFmtId="177" fontId="23" fillId="0" borderId="0" xfId="0" applyNumberFormat="1" applyFont="1">
      <alignment vertical="center"/>
    </xf>
    <xf numFmtId="0" fontId="23" fillId="0" borderId="1" xfId="0" applyFont="1" applyBorder="1">
      <alignment vertical="center"/>
    </xf>
    <xf numFmtId="0" fontId="23" fillId="0" borderId="2" xfId="0" applyFont="1" applyBorder="1">
      <alignment vertical="center"/>
    </xf>
    <xf numFmtId="177" fontId="23" fillId="0" borderId="3" xfId="0" applyNumberFormat="1" applyFont="1" applyBorder="1">
      <alignment vertical="center"/>
    </xf>
    <xf numFmtId="177" fontId="23" fillId="0" borderId="40" xfId="0" applyNumberFormat="1" applyFont="1" applyBorder="1">
      <alignment vertical="center"/>
    </xf>
    <xf numFmtId="0" fontId="23" fillId="0" borderId="38" xfId="0" applyFont="1" applyBorder="1">
      <alignment vertical="center"/>
    </xf>
    <xf numFmtId="177" fontId="23" fillId="0" borderId="30" xfId="0" applyNumberFormat="1" applyFont="1" applyBorder="1">
      <alignment vertical="center"/>
    </xf>
    <xf numFmtId="0" fontId="23" fillId="6" borderId="37" xfId="0" applyFont="1" applyFill="1" applyBorder="1">
      <alignment vertical="center"/>
    </xf>
    <xf numFmtId="0" fontId="23" fillId="6" borderId="25" xfId="0" applyFont="1" applyFill="1" applyBorder="1">
      <alignment vertical="center"/>
    </xf>
    <xf numFmtId="177" fontId="24" fillId="7" borderId="3" xfId="0" applyNumberFormat="1" applyFont="1" applyFill="1" applyBorder="1">
      <alignment vertical="center"/>
    </xf>
    <xf numFmtId="38" fontId="21" fillId="6" borderId="33" xfId="5" applyFont="1" applyFill="1" applyBorder="1" applyAlignment="1">
      <alignment horizontal="center" vertical="center" wrapText="1"/>
    </xf>
    <xf numFmtId="0" fontId="0" fillId="0" borderId="39" xfId="0" applyBorder="1" applyProtection="1">
      <alignment vertical="center"/>
      <protection locked="0"/>
    </xf>
    <xf numFmtId="0" fontId="25" fillId="0" borderId="0" xfId="0" applyFont="1">
      <alignment vertical="center"/>
    </xf>
    <xf numFmtId="0" fontId="26" fillId="0" borderId="0" xfId="0" applyFont="1">
      <alignment vertical="center"/>
    </xf>
    <xf numFmtId="0" fontId="0" fillId="0" borderId="0" xfId="0" applyAlignment="1"/>
    <xf numFmtId="0" fontId="6" fillId="0" borderId="0" xfId="1">
      <alignment vertical="center"/>
    </xf>
    <xf numFmtId="0" fontId="27" fillId="0" borderId="0" xfId="0" applyFont="1">
      <alignment vertical="center"/>
    </xf>
    <xf numFmtId="0" fontId="28" fillId="0" borderId="0" xfId="0" applyFont="1">
      <alignment vertical="center"/>
    </xf>
    <xf numFmtId="178" fontId="28" fillId="0" borderId="0" xfId="0" applyNumberFormat="1" applyFont="1">
      <alignment vertical="center"/>
    </xf>
    <xf numFmtId="3" fontId="28" fillId="0" borderId="0" xfId="0" applyNumberFormat="1" applyFont="1">
      <alignment vertical="center"/>
    </xf>
    <xf numFmtId="38" fontId="28" fillId="0" borderId="0" xfId="6" applyFont="1" applyAlignment="1">
      <alignment vertical="center"/>
    </xf>
    <xf numFmtId="0" fontId="11" fillId="6" borderId="1" xfId="0" applyFont="1" applyFill="1" applyBorder="1" applyAlignment="1">
      <alignment horizontal="center" vertical="center" wrapText="1"/>
    </xf>
    <xf numFmtId="14" fontId="0" fillId="5" borderId="0" xfId="0" applyNumberFormat="1" applyFill="1">
      <alignment vertical="center"/>
    </xf>
    <xf numFmtId="0" fontId="11" fillId="6" borderId="44" xfId="0" applyFont="1" applyFill="1" applyBorder="1" applyAlignment="1">
      <alignment horizontal="center" vertical="center"/>
    </xf>
    <xf numFmtId="0" fontId="11" fillId="6" borderId="45" xfId="0" applyFont="1" applyFill="1" applyBorder="1" applyAlignment="1">
      <alignment horizontal="center" vertical="center"/>
    </xf>
    <xf numFmtId="0" fontId="11" fillId="6" borderId="46" xfId="0" applyFont="1" applyFill="1" applyBorder="1" applyAlignment="1">
      <alignment horizontal="center" vertical="center"/>
    </xf>
    <xf numFmtId="38" fontId="0" fillId="7" borderId="43" xfId="5" applyFont="1" applyFill="1" applyBorder="1">
      <alignment vertical="center"/>
    </xf>
    <xf numFmtId="0" fontId="0" fillId="0" borderId="37" xfId="0" applyBorder="1" applyAlignment="1" applyProtection="1">
      <alignment vertical="center" shrinkToFit="1"/>
      <protection locked="0"/>
    </xf>
    <xf numFmtId="0" fontId="0" fillId="0" borderId="39" xfId="0" applyBorder="1" applyAlignment="1" applyProtection="1">
      <alignment vertical="center" shrinkToFit="1"/>
      <protection locked="0"/>
    </xf>
    <xf numFmtId="49" fontId="0" fillId="0" borderId="39" xfId="0" applyNumberFormat="1" applyBorder="1" applyProtection="1">
      <alignment vertical="center"/>
      <protection locked="0"/>
    </xf>
    <xf numFmtId="0" fontId="0" fillId="0" borderId="39" xfId="0" applyBorder="1" applyAlignment="1" applyProtection="1">
      <alignment horizontal="center" vertical="center"/>
      <protection locked="0"/>
    </xf>
    <xf numFmtId="0" fontId="0" fillId="7" borderId="39" xfId="0" applyFill="1" applyBorder="1" applyAlignment="1">
      <alignment vertical="center" shrinkToFit="1"/>
    </xf>
    <xf numFmtId="0" fontId="0" fillId="0" borderId="39" xfId="0" applyBorder="1" applyAlignment="1" applyProtection="1">
      <alignment horizontal="center" vertical="center" shrinkToFit="1"/>
      <protection locked="0"/>
    </xf>
    <xf numFmtId="38" fontId="0" fillId="7" borderId="39" xfId="5" applyFont="1" applyFill="1" applyBorder="1">
      <alignment vertical="center"/>
    </xf>
    <xf numFmtId="38" fontId="0" fillId="7" borderId="40" xfId="5" applyFont="1" applyFill="1" applyBorder="1">
      <alignment vertical="center"/>
    </xf>
    <xf numFmtId="9" fontId="11" fillId="6" borderId="2" xfId="7" applyFont="1" applyFill="1" applyBorder="1" applyAlignment="1">
      <alignment horizontal="center" vertical="center" wrapText="1"/>
    </xf>
    <xf numFmtId="179" fontId="11" fillId="6" borderId="2" xfId="0" applyNumberFormat="1" applyFont="1" applyFill="1" applyBorder="1" applyAlignment="1">
      <alignment horizontal="center" vertical="center" wrapText="1"/>
    </xf>
    <xf numFmtId="179" fontId="0" fillId="0" borderId="26" xfId="0" applyNumberFormat="1" applyBorder="1" applyAlignment="1" applyProtection="1">
      <alignment horizontal="center" vertical="center"/>
      <protection locked="0"/>
    </xf>
    <xf numFmtId="179" fontId="0" fillId="0" borderId="28" xfId="0" applyNumberFormat="1" applyBorder="1" applyAlignment="1" applyProtection="1">
      <alignment horizontal="center" vertical="center"/>
      <protection locked="0"/>
    </xf>
    <xf numFmtId="179" fontId="0" fillId="0" borderId="0" xfId="0" applyNumberFormat="1" applyAlignment="1">
      <alignment horizontal="center" vertical="center"/>
    </xf>
    <xf numFmtId="9" fontId="11" fillId="7" borderId="24" xfId="7" applyFont="1" applyFill="1" applyBorder="1" applyAlignment="1" applyProtection="1">
      <alignment horizontal="center" vertical="center"/>
    </xf>
    <xf numFmtId="9" fontId="0" fillId="0" borderId="26" xfId="7" applyFont="1" applyBorder="1" applyAlignment="1" applyProtection="1">
      <alignment vertical="center" wrapText="1"/>
    </xf>
    <xf numFmtId="9" fontId="11" fillId="0" borderId="26" xfId="7" applyFont="1" applyBorder="1" applyAlignment="1" applyProtection="1">
      <alignment vertical="center" wrapText="1"/>
    </xf>
    <xf numFmtId="0" fontId="0" fillId="0" borderId="26" xfId="0" applyBorder="1">
      <alignment vertical="center"/>
    </xf>
    <xf numFmtId="0" fontId="0" fillId="0" borderId="28" xfId="0" applyBorder="1">
      <alignment vertical="center"/>
    </xf>
    <xf numFmtId="49" fontId="11" fillId="7" borderId="23" xfId="7" applyNumberFormat="1" applyFont="1" applyFill="1" applyBorder="1" applyAlignment="1" applyProtection="1">
      <alignment horizontal="center" vertical="center" wrapText="1"/>
    </xf>
    <xf numFmtId="6" fontId="11" fillId="7" borderId="24" xfId="7" applyNumberFormat="1" applyFont="1" applyFill="1" applyBorder="1" applyAlignment="1" applyProtection="1">
      <alignment horizontal="center" vertical="center"/>
    </xf>
    <xf numFmtId="9" fontId="11" fillId="7" borderId="29" xfId="7" applyFont="1" applyFill="1" applyBorder="1" applyAlignment="1" applyProtection="1">
      <alignment horizontal="center" vertical="center"/>
    </xf>
    <xf numFmtId="6" fontId="0" fillId="0" borderId="26" xfId="7" applyNumberFormat="1" applyFont="1" applyBorder="1" applyProtection="1">
      <alignment vertical="center"/>
    </xf>
    <xf numFmtId="9" fontId="29" fillId="0" borderId="30" xfId="7" applyFont="1" applyBorder="1" applyProtection="1">
      <alignment vertical="center"/>
    </xf>
    <xf numFmtId="0" fontId="0" fillId="0" borderId="0" xfId="0" applyAlignment="1">
      <alignment vertical="center" wrapText="1"/>
    </xf>
    <xf numFmtId="6" fontId="11" fillId="0" borderId="26" xfId="7" applyNumberFormat="1" applyFont="1" applyBorder="1" applyProtection="1">
      <alignment vertical="center"/>
    </xf>
    <xf numFmtId="9" fontId="30" fillId="0" borderId="30" xfId="7" applyFont="1" applyBorder="1" applyProtection="1">
      <alignment vertical="center"/>
    </xf>
    <xf numFmtId="6" fontId="0" fillId="0" borderId="26" xfId="5" applyNumberFormat="1" applyFont="1" applyBorder="1">
      <alignment vertical="center"/>
    </xf>
    <xf numFmtId="0" fontId="6" fillId="0" borderId="30" xfId="1" applyBorder="1">
      <alignment vertical="center"/>
    </xf>
    <xf numFmtId="6" fontId="0" fillId="0" borderId="28" xfId="5" applyNumberFormat="1" applyFont="1" applyBorder="1">
      <alignment vertical="center"/>
    </xf>
    <xf numFmtId="0" fontId="6" fillId="0" borderId="43" xfId="1" applyBorder="1">
      <alignment vertical="center"/>
    </xf>
    <xf numFmtId="49" fontId="11" fillId="0" borderId="0" xfId="0" applyNumberFormat="1" applyFont="1" applyAlignment="1">
      <alignment horizontal="center" vertical="center"/>
    </xf>
    <xf numFmtId="6" fontId="0" fillId="0" borderId="0" xfId="5" applyNumberFormat="1" applyFont="1">
      <alignment vertical="center"/>
    </xf>
    <xf numFmtId="49" fontId="11" fillId="0" borderId="25" xfId="7" applyNumberFormat="1" applyFont="1" applyBorder="1" applyAlignment="1" applyProtection="1">
      <alignment horizontal="center" vertical="center"/>
    </xf>
    <xf numFmtId="49" fontId="11" fillId="0" borderId="25" xfId="0" applyNumberFormat="1" applyFont="1" applyBorder="1" applyAlignment="1">
      <alignment horizontal="center" vertical="center"/>
    </xf>
    <xf numFmtId="49" fontId="11" fillId="0" borderId="27" xfId="0" applyNumberFormat="1" applyFont="1" applyBorder="1" applyAlignment="1">
      <alignment horizontal="center" vertical="center"/>
    </xf>
    <xf numFmtId="179" fontId="0" fillId="0" borderId="39" xfId="0" applyNumberFormat="1" applyBorder="1" applyAlignment="1" applyProtection="1">
      <alignment horizontal="center" vertical="center"/>
      <protection locked="0"/>
    </xf>
    <xf numFmtId="0" fontId="0" fillId="6" borderId="1" xfId="0" applyFill="1" applyBorder="1">
      <alignment vertical="center"/>
    </xf>
    <xf numFmtId="0" fontId="0" fillId="6" borderId="2" xfId="0" applyFill="1" applyBorder="1">
      <alignment vertical="center"/>
    </xf>
    <xf numFmtId="0" fontId="0" fillId="6" borderId="2" xfId="0" applyFill="1" applyBorder="1" applyAlignment="1">
      <alignment vertical="center" shrinkToFit="1"/>
    </xf>
    <xf numFmtId="49" fontId="0" fillId="6" borderId="2" xfId="0" applyNumberFormat="1" applyFill="1" applyBorder="1">
      <alignment vertical="center"/>
    </xf>
    <xf numFmtId="179" fontId="0" fillId="6" borderId="2" xfId="0" applyNumberFormat="1" applyFill="1" applyBorder="1" applyAlignment="1">
      <alignment horizontal="center" vertical="center"/>
    </xf>
    <xf numFmtId="0" fontId="0" fillId="6" borderId="2" xfId="0" applyFill="1" applyBorder="1" applyAlignment="1">
      <alignment horizontal="left" vertical="center" shrinkToFit="1"/>
    </xf>
    <xf numFmtId="0" fontId="0" fillId="6" borderId="2" xfId="0" applyFill="1" applyBorder="1" applyAlignment="1">
      <alignment horizontal="center" vertical="center"/>
    </xf>
    <xf numFmtId="38" fontId="0" fillId="6" borderId="2" xfId="5" applyFont="1" applyFill="1" applyBorder="1">
      <alignment vertical="center"/>
    </xf>
    <xf numFmtId="38" fontId="0" fillId="6" borderId="33" xfId="5" applyFont="1" applyFill="1" applyBorder="1">
      <alignment vertical="center"/>
    </xf>
    <xf numFmtId="38" fontId="0" fillId="6" borderId="3" xfId="5" applyFont="1" applyFill="1" applyBorder="1">
      <alignment vertical="center"/>
    </xf>
    <xf numFmtId="0" fontId="17" fillId="6" borderId="41" xfId="0" applyFont="1" applyFill="1" applyBorder="1" applyAlignment="1">
      <alignment horizontal="center" vertical="center"/>
    </xf>
    <xf numFmtId="0" fontId="0" fillId="0" borderId="32" xfId="0" applyBorder="1" applyAlignment="1"/>
    <xf numFmtId="0" fontId="17" fillId="6" borderId="3" xfId="0" applyFont="1" applyFill="1" applyBorder="1" applyAlignment="1">
      <alignment horizontal="left" vertical="center" indent="1"/>
    </xf>
    <xf numFmtId="0" fontId="0" fillId="0" borderId="12" xfId="0" applyBorder="1" applyAlignment="1"/>
    <xf numFmtId="0" fontId="0" fillId="0" borderId="13" xfId="0" applyBorder="1" applyAlignment="1"/>
    <xf numFmtId="0" fontId="3" fillId="9" borderId="26" xfId="0" applyFont="1" applyFill="1" applyBorder="1" applyAlignment="1">
      <alignment horizontal="center" vertical="center"/>
    </xf>
    <xf numFmtId="0" fontId="0" fillId="0" borderId="10" xfId="0" applyBorder="1" applyAlignment="1"/>
    <xf numFmtId="0" fontId="3" fillId="0" borderId="10" xfId="0" applyFont="1" applyBorder="1" applyAlignment="1">
      <alignment horizontal="left" vertical="center" wrapText="1" indent="1"/>
    </xf>
    <xf numFmtId="0" fontId="0" fillId="0" borderId="9" xfId="0" applyBorder="1" applyAlignment="1"/>
    <xf numFmtId="0" fontId="17" fillId="6" borderId="1" xfId="0" applyFont="1" applyFill="1" applyBorder="1" applyAlignment="1">
      <alignment horizontal="center" vertical="center"/>
    </xf>
    <xf numFmtId="0" fontId="0" fillId="0" borderId="31" xfId="0" applyBorder="1" applyAlignment="1"/>
    <xf numFmtId="0" fontId="17" fillId="6" borderId="3" xfId="0" applyFont="1" applyFill="1" applyBorder="1" applyAlignment="1">
      <alignment horizontal="left" vertical="center" wrapText="1" indent="1"/>
    </xf>
    <xf numFmtId="0" fontId="3" fillId="0" borderId="10" xfId="0" applyFont="1" applyBorder="1" applyAlignment="1">
      <alignment horizontal="left" vertical="center"/>
    </xf>
    <xf numFmtId="0" fontId="3" fillId="0" borderId="10" xfId="0" applyFont="1" applyBorder="1" applyAlignment="1">
      <alignment horizontal="left" vertical="center" indent="1"/>
    </xf>
    <xf numFmtId="0" fontId="3" fillId="9" borderId="39" xfId="0" applyFont="1" applyFill="1" applyBorder="1" applyAlignment="1">
      <alignment horizontal="center" vertical="center"/>
    </xf>
    <xf numFmtId="0" fontId="0" fillId="0" borderId="15" xfId="0" applyBorder="1" applyAlignment="1"/>
    <xf numFmtId="0" fontId="3" fillId="0" borderId="15" xfId="0" applyFont="1" applyBorder="1" applyAlignment="1">
      <alignment horizontal="left" vertical="center" wrapText="1" indent="1"/>
    </xf>
    <xf numFmtId="0" fontId="0" fillId="0" borderId="14" xfId="0" applyBorder="1" applyAlignment="1"/>
    <xf numFmtId="0" fontId="18" fillId="5" borderId="0" xfId="0" applyFont="1" applyFill="1" applyAlignment="1">
      <alignment horizontal="center" vertical="center"/>
    </xf>
    <xf numFmtId="0" fontId="0" fillId="0" borderId="0" xfId="0">
      <alignment vertical="center"/>
    </xf>
    <xf numFmtId="0" fontId="5" fillId="5" borderId="0" xfId="0" applyFont="1" applyFill="1" applyAlignment="1">
      <alignment horizontal="center" vertical="center"/>
    </xf>
    <xf numFmtId="49" fontId="0" fillId="0" borderId="8" xfId="0" applyNumberFormat="1" applyBorder="1" applyProtection="1">
      <alignment vertical="center"/>
      <protection locked="0"/>
    </xf>
    <xf numFmtId="0" fontId="0" fillId="0" borderId="7" xfId="0" applyBorder="1" applyAlignment="1" applyProtection="1">
      <protection locked="0"/>
    </xf>
    <xf numFmtId="0" fontId="0" fillId="0" borderId="8" xfId="0" applyBorder="1" applyAlignment="1" applyProtection="1">
      <protection locked="0"/>
    </xf>
    <xf numFmtId="0" fontId="0" fillId="0" borderId="30" xfId="0" applyBorder="1" applyProtection="1">
      <alignment vertical="center"/>
      <protection locked="0"/>
    </xf>
    <xf numFmtId="0" fontId="0" fillId="0" borderId="9" xfId="0" applyBorder="1" applyAlignment="1" applyProtection="1">
      <protection locked="0"/>
    </xf>
    <xf numFmtId="0" fontId="0" fillId="0" borderId="11" xfId="0" applyBorder="1" applyAlignment="1" applyProtection="1">
      <protection locked="0"/>
    </xf>
    <xf numFmtId="0" fontId="6" fillId="8" borderId="42" xfId="1" applyFill="1" applyBorder="1" applyAlignment="1">
      <alignment horizontal="center" vertical="center"/>
    </xf>
    <xf numFmtId="0" fontId="0" fillId="0" borderId="18" xfId="0" applyBorder="1" applyAlignment="1"/>
    <xf numFmtId="0" fontId="0" fillId="0" borderId="20" xfId="0" applyBorder="1" applyAlignment="1"/>
    <xf numFmtId="0" fontId="0" fillId="0" borderId="22" xfId="0" applyBorder="1" applyAlignment="1"/>
    <xf numFmtId="0" fontId="11" fillId="6" borderId="42" xfId="0" applyFont="1" applyFill="1" applyBorder="1" applyAlignment="1">
      <alignment vertical="center" wrapText="1"/>
    </xf>
    <xf numFmtId="0" fontId="0" fillId="0" borderId="17" xfId="0" applyBorder="1" applyAlignment="1"/>
    <xf numFmtId="0" fontId="0" fillId="0" borderId="21" xfId="0" applyBorder="1" applyAlignment="1"/>
    <xf numFmtId="0" fontId="6" fillId="0" borderId="0" xfId="1">
      <alignment vertical="center"/>
    </xf>
    <xf numFmtId="0" fontId="11" fillId="0" borderId="42" xfId="0" applyFont="1" applyBorder="1" applyAlignment="1" applyProtection="1">
      <alignment vertical="center" wrapText="1"/>
      <protection locked="0"/>
    </xf>
    <xf numFmtId="0" fontId="0" fillId="0" borderId="17" xfId="0" applyBorder="1" applyAlignment="1" applyProtection="1">
      <protection locked="0"/>
    </xf>
    <xf numFmtId="0" fontId="0" fillId="0" borderId="18" xfId="0" applyBorder="1" applyAlignment="1" applyProtection="1">
      <protection locked="0"/>
    </xf>
    <xf numFmtId="0" fontId="0" fillId="0" borderId="19" xfId="0" applyBorder="1" applyAlignment="1" applyProtection="1">
      <protection locked="0"/>
    </xf>
    <xf numFmtId="0" fontId="0" fillId="0" borderId="0" xfId="0" applyAlignment="1" applyProtection="1">
      <protection locked="0"/>
    </xf>
    <xf numFmtId="0" fontId="0" fillId="0" borderId="16" xfId="0" applyBorder="1" applyAlignment="1" applyProtection="1">
      <protection locked="0"/>
    </xf>
    <xf numFmtId="0" fontId="0" fillId="0" borderId="20" xfId="0" applyBorder="1" applyAlignment="1" applyProtection="1">
      <protection locked="0"/>
    </xf>
    <xf numFmtId="0" fontId="0" fillId="0" borderId="21" xfId="0" applyBorder="1" applyAlignment="1" applyProtection="1">
      <protection locked="0"/>
    </xf>
    <xf numFmtId="0" fontId="0" fillId="0" borderId="22" xfId="0" applyBorder="1" applyAlignment="1" applyProtection="1">
      <protection locked="0"/>
    </xf>
    <xf numFmtId="0" fontId="0" fillId="0" borderId="29" xfId="0" applyBorder="1" applyAlignment="1" applyProtection="1">
      <alignment vertical="center" shrinkToFit="1"/>
      <protection locked="0"/>
    </xf>
    <xf numFmtId="0" fontId="0" fillId="0" borderId="4" xfId="0" applyBorder="1" applyAlignment="1" applyProtection="1">
      <protection locked="0"/>
    </xf>
    <xf numFmtId="0" fontId="0" fillId="0" borderId="6" xfId="0" applyBorder="1" applyAlignment="1" applyProtection="1">
      <protection locked="0"/>
    </xf>
    <xf numFmtId="0" fontId="4" fillId="0" borderId="43" xfId="0" applyFont="1" applyBorder="1" applyAlignment="1">
      <alignment vertical="center" shrinkToFit="1"/>
    </xf>
    <xf numFmtId="0" fontId="0" fillId="0" borderId="8" xfId="0" applyBorder="1" applyAlignment="1"/>
    <xf numFmtId="14" fontId="0" fillId="0" borderId="11" xfId="0" applyNumberFormat="1" applyBorder="1" applyProtection="1">
      <alignment vertical="center"/>
      <protection locked="0"/>
    </xf>
    <xf numFmtId="14" fontId="0" fillId="0" borderId="6" xfId="0" applyNumberFormat="1" applyBorder="1" applyProtection="1">
      <alignment vertical="center"/>
      <protection locked="0"/>
    </xf>
    <xf numFmtId="0" fontId="0" fillId="0" borderId="8" xfId="0" applyBorder="1" applyProtection="1">
      <alignment vertical="center"/>
      <protection locked="0"/>
    </xf>
    <xf numFmtId="0" fontId="11" fillId="6" borderId="42" xfId="0" applyFont="1" applyFill="1" applyBorder="1" applyAlignment="1">
      <alignment horizontal="center" vertical="center"/>
    </xf>
    <xf numFmtId="0" fontId="0" fillId="0" borderId="13" xfId="0" applyBorder="1" applyProtection="1">
      <alignment vertical="center"/>
      <protection locked="0"/>
    </xf>
    <xf numFmtId="0" fontId="0" fillId="0" borderId="12" xfId="0" applyBorder="1" applyAlignment="1" applyProtection="1">
      <protection locked="0"/>
    </xf>
    <xf numFmtId="0" fontId="0" fillId="0" borderId="13" xfId="0" applyBorder="1" applyAlignment="1" applyProtection="1">
      <protection locked="0"/>
    </xf>
    <xf numFmtId="0" fontId="0" fillId="0" borderId="2" xfId="0" applyBorder="1" applyAlignment="1" applyProtection="1">
      <alignment horizontal="left" vertical="center"/>
      <protection locked="0"/>
    </xf>
    <xf numFmtId="0" fontId="0" fillId="0" borderId="31" xfId="0" applyBorder="1" applyAlignment="1" applyProtection="1">
      <protection locked="0"/>
    </xf>
    <xf numFmtId="0" fontId="0" fillId="0" borderId="39" xfId="0" applyBorder="1" applyAlignment="1" applyProtection="1">
      <alignment horizontal="left" vertical="center"/>
      <protection locked="0"/>
    </xf>
    <xf numFmtId="0" fontId="0" fillId="0" borderId="14" xfId="0" applyBorder="1" applyAlignment="1" applyProtection="1">
      <protection locked="0"/>
    </xf>
    <xf numFmtId="0" fontId="0" fillId="0" borderId="15" xfId="0" applyBorder="1" applyAlignment="1" applyProtection="1">
      <protection locked="0"/>
    </xf>
    <xf numFmtId="0" fontId="0" fillId="0" borderId="11" xfId="0" applyBorder="1" applyProtection="1">
      <alignment vertical="center"/>
      <protection locked="0"/>
    </xf>
    <xf numFmtId="0" fontId="0" fillId="0" borderId="6" xfId="0" applyBorder="1" applyProtection="1">
      <alignment vertical="center"/>
      <protection locked="0"/>
    </xf>
    <xf numFmtId="49" fontId="0" fillId="0" borderId="11" xfId="0" applyNumberFormat="1" applyBorder="1" applyProtection="1">
      <alignment vertical="center"/>
      <protection locked="0"/>
    </xf>
    <xf numFmtId="0" fontId="6" fillId="0" borderId="8" xfId="1" applyBorder="1" applyProtection="1">
      <alignment vertical="center"/>
      <protection locked="0"/>
    </xf>
    <xf numFmtId="0" fontId="0" fillId="0" borderId="23" xfId="0" applyBorder="1">
      <alignment vertical="center"/>
    </xf>
    <xf numFmtId="0" fontId="0" fillId="0" borderId="5" xfId="0" applyBorder="1" applyAlignment="1"/>
    <xf numFmtId="0" fontId="11" fillId="6" borderId="42" xfId="0" applyFont="1" applyFill="1" applyBorder="1">
      <alignment vertical="center"/>
    </xf>
    <xf numFmtId="0" fontId="0" fillId="0" borderId="42" xfId="0" applyBorder="1" applyProtection="1">
      <alignment vertical="center"/>
      <protection locked="0"/>
    </xf>
    <xf numFmtId="0" fontId="24" fillId="7" borderId="1" xfId="0" applyFont="1" applyFill="1" applyBorder="1" applyAlignment="1">
      <alignment horizontal="center" vertical="center"/>
    </xf>
  </cellXfs>
  <cellStyles count="8">
    <cellStyle name="20% - アクセント 6 2" xfId="2" xr:uid="{00000000-0005-0000-0000-000004000000}"/>
    <cellStyle name="60% - アクセント 5 2" xfId="3" xr:uid="{00000000-0005-0000-0000-000005000000}"/>
    <cellStyle name="どちらでもない 2" xfId="4" xr:uid="{00000000-0005-0000-0000-000006000000}"/>
    <cellStyle name="パーセント" xfId="7" builtinId="5"/>
    <cellStyle name="ハイパーリンク" xfId="1" builtinId="8"/>
    <cellStyle name="桁区切り" xfId="5" builtinId="6"/>
    <cellStyle name="桁区切り 2" xfId="6" xr:uid="{00000000-0005-0000-0000-000008000000}"/>
    <cellStyle name="標準" xfId="0" builtinId="0"/>
  </cellStyles>
  <dxfs count="21">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color rgb="FFFF0000"/>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22412</xdr:colOff>
      <xdr:row>0</xdr:row>
      <xdr:rowOff>44824</xdr:rowOff>
    </xdr:from>
    <xdr:to>
      <xdr:col>6</xdr:col>
      <xdr:colOff>273786</xdr:colOff>
      <xdr:row>3</xdr:row>
      <xdr:rowOff>337545</xdr:rowOff>
    </xdr:to>
    <xdr:pic>
      <xdr:nvPicPr>
        <xdr:cNvPr id="2" name="図 1">
          <a:extLst>
            <a:ext uri="{FF2B5EF4-FFF2-40B4-BE49-F238E27FC236}">
              <a16:creationId xmlns:a16="http://schemas.microsoft.com/office/drawing/2014/main" id="{EF07E1EF-8D7C-94E9-0C53-F078851C50FE}"/>
            </a:ext>
          </a:extLst>
        </xdr:cNvPr>
        <xdr:cNvPicPr>
          <a:picLocks noChangeAspect="1"/>
        </xdr:cNvPicPr>
      </xdr:nvPicPr>
      <xdr:blipFill>
        <a:blip xmlns:r="http://schemas.openxmlformats.org/officeDocument/2006/relationships" r:embed="rId1"/>
        <a:stretch>
          <a:fillRect/>
        </a:stretch>
      </xdr:blipFill>
      <xdr:spPr>
        <a:xfrm>
          <a:off x="22412" y="44824"/>
          <a:ext cx="3934374" cy="17718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55</xdr:row>
          <xdr:rowOff>19050</xdr:rowOff>
        </xdr:from>
        <xdr:to>
          <xdr:col>0</xdr:col>
          <xdr:colOff>361950</xdr:colOff>
          <xdr:row>56</xdr:row>
          <xdr:rowOff>12700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56</xdr:row>
          <xdr:rowOff>19050</xdr:rowOff>
        </xdr:from>
        <xdr:to>
          <xdr:col>0</xdr:col>
          <xdr:colOff>361950</xdr:colOff>
          <xdr:row>57</xdr:row>
          <xdr:rowOff>12700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56</xdr:row>
          <xdr:rowOff>19050</xdr:rowOff>
        </xdr:from>
        <xdr:to>
          <xdr:col>0</xdr:col>
          <xdr:colOff>361950</xdr:colOff>
          <xdr:row>57</xdr:row>
          <xdr:rowOff>12700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57</xdr:row>
          <xdr:rowOff>19050</xdr:rowOff>
        </xdr:from>
        <xdr:to>
          <xdr:col>0</xdr:col>
          <xdr:colOff>361950</xdr:colOff>
          <xdr:row>58</xdr:row>
          <xdr:rowOff>12700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57</xdr:row>
          <xdr:rowOff>19050</xdr:rowOff>
        </xdr:from>
        <xdr:to>
          <xdr:col>0</xdr:col>
          <xdr:colOff>361950</xdr:colOff>
          <xdr:row>58</xdr:row>
          <xdr:rowOff>12700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57</xdr:row>
          <xdr:rowOff>19050</xdr:rowOff>
        </xdr:from>
        <xdr:to>
          <xdr:col>0</xdr:col>
          <xdr:colOff>361950</xdr:colOff>
          <xdr:row>58</xdr:row>
          <xdr:rowOff>12700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58</xdr:row>
          <xdr:rowOff>19050</xdr:rowOff>
        </xdr:from>
        <xdr:to>
          <xdr:col>0</xdr:col>
          <xdr:colOff>361950</xdr:colOff>
          <xdr:row>59</xdr:row>
          <xdr:rowOff>12700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58</xdr:row>
          <xdr:rowOff>19050</xdr:rowOff>
        </xdr:from>
        <xdr:to>
          <xdr:col>0</xdr:col>
          <xdr:colOff>361950</xdr:colOff>
          <xdr:row>59</xdr:row>
          <xdr:rowOff>12700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58</xdr:row>
          <xdr:rowOff>19050</xdr:rowOff>
        </xdr:from>
        <xdr:to>
          <xdr:col>0</xdr:col>
          <xdr:colOff>361950</xdr:colOff>
          <xdr:row>59</xdr:row>
          <xdr:rowOff>12700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58</xdr:row>
          <xdr:rowOff>19050</xdr:rowOff>
        </xdr:from>
        <xdr:to>
          <xdr:col>0</xdr:col>
          <xdr:colOff>361950</xdr:colOff>
          <xdr:row>59</xdr:row>
          <xdr:rowOff>12700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59</xdr:row>
          <xdr:rowOff>19050</xdr:rowOff>
        </xdr:from>
        <xdr:to>
          <xdr:col>0</xdr:col>
          <xdr:colOff>361950</xdr:colOff>
          <xdr:row>60</xdr:row>
          <xdr:rowOff>12700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59</xdr:row>
          <xdr:rowOff>19050</xdr:rowOff>
        </xdr:from>
        <xdr:to>
          <xdr:col>0</xdr:col>
          <xdr:colOff>361950</xdr:colOff>
          <xdr:row>60</xdr:row>
          <xdr:rowOff>12700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59</xdr:row>
          <xdr:rowOff>19050</xdr:rowOff>
        </xdr:from>
        <xdr:to>
          <xdr:col>0</xdr:col>
          <xdr:colOff>361950</xdr:colOff>
          <xdr:row>60</xdr:row>
          <xdr:rowOff>12700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59</xdr:row>
          <xdr:rowOff>19050</xdr:rowOff>
        </xdr:from>
        <xdr:to>
          <xdr:col>0</xdr:col>
          <xdr:colOff>361950</xdr:colOff>
          <xdr:row>60</xdr:row>
          <xdr:rowOff>12700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59</xdr:row>
          <xdr:rowOff>19050</xdr:rowOff>
        </xdr:from>
        <xdr:to>
          <xdr:col>0</xdr:col>
          <xdr:colOff>361950</xdr:colOff>
          <xdr:row>60</xdr:row>
          <xdr:rowOff>12700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60</xdr:row>
          <xdr:rowOff>19050</xdr:rowOff>
        </xdr:from>
        <xdr:to>
          <xdr:col>0</xdr:col>
          <xdr:colOff>361950</xdr:colOff>
          <xdr:row>61</xdr:row>
          <xdr:rowOff>12700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60</xdr:row>
          <xdr:rowOff>19050</xdr:rowOff>
        </xdr:from>
        <xdr:to>
          <xdr:col>0</xdr:col>
          <xdr:colOff>361950</xdr:colOff>
          <xdr:row>61</xdr:row>
          <xdr:rowOff>12700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60</xdr:row>
          <xdr:rowOff>19050</xdr:rowOff>
        </xdr:from>
        <xdr:to>
          <xdr:col>0</xdr:col>
          <xdr:colOff>361950</xdr:colOff>
          <xdr:row>61</xdr:row>
          <xdr:rowOff>12700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60</xdr:row>
          <xdr:rowOff>19050</xdr:rowOff>
        </xdr:from>
        <xdr:to>
          <xdr:col>0</xdr:col>
          <xdr:colOff>361950</xdr:colOff>
          <xdr:row>61</xdr:row>
          <xdr:rowOff>12700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60</xdr:row>
          <xdr:rowOff>19050</xdr:rowOff>
        </xdr:from>
        <xdr:to>
          <xdr:col>0</xdr:col>
          <xdr:colOff>361950</xdr:colOff>
          <xdr:row>61</xdr:row>
          <xdr:rowOff>12700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60</xdr:row>
          <xdr:rowOff>19050</xdr:rowOff>
        </xdr:from>
        <xdr:to>
          <xdr:col>0</xdr:col>
          <xdr:colOff>361950</xdr:colOff>
          <xdr:row>61</xdr:row>
          <xdr:rowOff>12700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61</xdr:row>
          <xdr:rowOff>19050</xdr:rowOff>
        </xdr:from>
        <xdr:to>
          <xdr:col>0</xdr:col>
          <xdr:colOff>361950</xdr:colOff>
          <xdr:row>62</xdr:row>
          <xdr:rowOff>12700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55</xdr:row>
          <xdr:rowOff>19050</xdr:rowOff>
        </xdr:from>
        <xdr:to>
          <xdr:col>2</xdr:col>
          <xdr:colOff>361950</xdr:colOff>
          <xdr:row>56</xdr:row>
          <xdr:rowOff>12700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56</xdr:row>
          <xdr:rowOff>19050</xdr:rowOff>
        </xdr:from>
        <xdr:to>
          <xdr:col>2</xdr:col>
          <xdr:colOff>361950</xdr:colOff>
          <xdr:row>57</xdr:row>
          <xdr:rowOff>12700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56</xdr:row>
          <xdr:rowOff>19050</xdr:rowOff>
        </xdr:from>
        <xdr:to>
          <xdr:col>2</xdr:col>
          <xdr:colOff>361950</xdr:colOff>
          <xdr:row>57</xdr:row>
          <xdr:rowOff>12700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57</xdr:row>
          <xdr:rowOff>19050</xdr:rowOff>
        </xdr:from>
        <xdr:to>
          <xdr:col>2</xdr:col>
          <xdr:colOff>361950</xdr:colOff>
          <xdr:row>58</xdr:row>
          <xdr:rowOff>12700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57</xdr:row>
          <xdr:rowOff>19050</xdr:rowOff>
        </xdr:from>
        <xdr:to>
          <xdr:col>2</xdr:col>
          <xdr:colOff>361950</xdr:colOff>
          <xdr:row>58</xdr:row>
          <xdr:rowOff>12700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57</xdr:row>
          <xdr:rowOff>19050</xdr:rowOff>
        </xdr:from>
        <xdr:to>
          <xdr:col>2</xdr:col>
          <xdr:colOff>361950</xdr:colOff>
          <xdr:row>58</xdr:row>
          <xdr:rowOff>12700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58</xdr:row>
          <xdr:rowOff>19050</xdr:rowOff>
        </xdr:from>
        <xdr:to>
          <xdr:col>2</xdr:col>
          <xdr:colOff>361950</xdr:colOff>
          <xdr:row>59</xdr:row>
          <xdr:rowOff>12700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58</xdr:row>
          <xdr:rowOff>19050</xdr:rowOff>
        </xdr:from>
        <xdr:to>
          <xdr:col>2</xdr:col>
          <xdr:colOff>361950</xdr:colOff>
          <xdr:row>59</xdr:row>
          <xdr:rowOff>12700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58</xdr:row>
          <xdr:rowOff>19050</xdr:rowOff>
        </xdr:from>
        <xdr:to>
          <xdr:col>2</xdr:col>
          <xdr:colOff>361950</xdr:colOff>
          <xdr:row>59</xdr:row>
          <xdr:rowOff>12700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58</xdr:row>
          <xdr:rowOff>19050</xdr:rowOff>
        </xdr:from>
        <xdr:to>
          <xdr:col>2</xdr:col>
          <xdr:colOff>361950</xdr:colOff>
          <xdr:row>59</xdr:row>
          <xdr:rowOff>12700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59</xdr:row>
          <xdr:rowOff>19050</xdr:rowOff>
        </xdr:from>
        <xdr:to>
          <xdr:col>2</xdr:col>
          <xdr:colOff>361950</xdr:colOff>
          <xdr:row>60</xdr:row>
          <xdr:rowOff>12700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59</xdr:row>
          <xdr:rowOff>19050</xdr:rowOff>
        </xdr:from>
        <xdr:to>
          <xdr:col>2</xdr:col>
          <xdr:colOff>361950</xdr:colOff>
          <xdr:row>60</xdr:row>
          <xdr:rowOff>12700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59</xdr:row>
          <xdr:rowOff>19050</xdr:rowOff>
        </xdr:from>
        <xdr:to>
          <xdr:col>2</xdr:col>
          <xdr:colOff>361950</xdr:colOff>
          <xdr:row>60</xdr:row>
          <xdr:rowOff>12700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59</xdr:row>
          <xdr:rowOff>19050</xdr:rowOff>
        </xdr:from>
        <xdr:to>
          <xdr:col>2</xdr:col>
          <xdr:colOff>361950</xdr:colOff>
          <xdr:row>60</xdr:row>
          <xdr:rowOff>12700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59</xdr:row>
          <xdr:rowOff>19050</xdr:rowOff>
        </xdr:from>
        <xdr:to>
          <xdr:col>2</xdr:col>
          <xdr:colOff>361950</xdr:colOff>
          <xdr:row>60</xdr:row>
          <xdr:rowOff>12700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60</xdr:row>
          <xdr:rowOff>19050</xdr:rowOff>
        </xdr:from>
        <xdr:to>
          <xdr:col>2</xdr:col>
          <xdr:colOff>361950</xdr:colOff>
          <xdr:row>61</xdr:row>
          <xdr:rowOff>12700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60</xdr:row>
          <xdr:rowOff>19050</xdr:rowOff>
        </xdr:from>
        <xdr:to>
          <xdr:col>2</xdr:col>
          <xdr:colOff>361950</xdr:colOff>
          <xdr:row>61</xdr:row>
          <xdr:rowOff>12700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60</xdr:row>
          <xdr:rowOff>19050</xdr:rowOff>
        </xdr:from>
        <xdr:to>
          <xdr:col>2</xdr:col>
          <xdr:colOff>361950</xdr:colOff>
          <xdr:row>61</xdr:row>
          <xdr:rowOff>12700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60</xdr:row>
          <xdr:rowOff>19050</xdr:rowOff>
        </xdr:from>
        <xdr:to>
          <xdr:col>2</xdr:col>
          <xdr:colOff>361950</xdr:colOff>
          <xdr:row>61</xdr:row>
          <xdr:rowOff>12700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60</xdr:row>
          <xdr:rowOff>19050</xdr:rowOff>
        </xdr:from>
        <xdr:to>
          <xdr:col>2</xdr:col>
          <xdr:colOff>361950</xdr:colOff>
          <xdr:row>61</xdr:row>
          <xdr:rowOff>12700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60</xdr:row>
          <xdr:rowOff>19050</xdr:rowOff>
        </xdr:from>
        <xdr:to>
          <xdr:col>2</xdr:col>
          <xdr:colOff>361950</xdr:colOff>
          <xdr:row>61</xdr:row>
          <xdr:rowOff>12700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61</xdr:row>
          <xdr:rowOff>19050</xdr:rowOff>
        </xdr:from>
        <xdr:to>
          <xdr:col>2</xdr:col>
          <xdr:colOff>361950</xdr:colOff>
          <xdr:row>62</xdr:row>
          <xdr:rowOff>12700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274509</xdr:colOff>
      <xdr:row>3</xdr:row>
      <xdr:rowOff>462642</xdr:rowOff>
    </xdr:from>
    <xdr:to>
      <xdr:col>6</xdr:col>
      <xdr:colOff>1669144</xdr:colOff>
      <xdr:row>21</xdr:row>
      <xdr:rowOff>100009</xdr:rowOff>
    </xdr:to>
    <xdr:pic>
      <xdr:nvPicPr>
        <xdr:cNvPr id="2" name="図 1">
          <a:extLst>
            <a:ext uri="{FF2B5EF4-FFF2-40B4-BE49-F238E27FC236}">
              <a16:creationId xmlns:a16="http://schemas.microsoft.com/office/drawing/2014/main" id="{2329E758-0B18-0796-07EF-3CE51AAA4C1F}"/>
            </a:ext>
          </a:extLst>
        </xdr:cNvPr>
        <xdr:cNvPicPr>
          <a:picLocks noChangeAspect="1"/>
        </xdr:cNvPicPr>
      </xdr:nvPicPr>
      <xdr:blipFill>
        <a:blip xmlns:r="http://schemas.openxmlformats.org/officeDocument/2006/relationships" r:embed="rId1"/>
        <a:stretch>
          <a:fillRect/>
        </a:stretch>
      </xdr:blipFill>
      <xdr:spPr>
        <a:xfrm>
          <a:off x="8130366" y="1197428"/>
          <a:ext cx="4116064" cy="3837438"/>
        </a:xfrm>
        <a:prstGeom prst="rect">
          <a:avLst/>
        </a:prstGeom>
      </xdr:spPr>
    </xdr:pic>
    <xdr:clientData/>
  </xdr:twoCellAnchor>
  <xdr:twoCellAnchor editAs="oneCell">
    <xdr:from>
      <xdr:col>5</xdr:col>
      <xdr:colOff>0</xdr:colOff>
      <xdr:row>2</xdr:row>
      <xdr:rowOff>0</xdr:rowOff>
    </xdr:from>
    <xdr:to>
      <xdr:col>5</xdr:col>
      <xdr:colOff>304800</xdr:colOff>
      <xdr:row>3</xdr:row>
      <xdr:rowOff>57150</xdr:rowOff>
    </xdr:to>
    <xdr:sp macro="" textlink="">
      <xdr:nvSpPr>
        <xdr:cNvPr id="2142" name="AutoShape 94" descr="しば漬け">
          <a:extLst>
            <a:ext uri="{FF2B5EF4-FFF2-40B4-BE49-F238E27FC236}">
              <a16:creationId xmlns:a16="http://schemas.microsoft.com/office/drawing/2014/main" id="{C62A8F26-19D6-FA55-8E0D-FC8894A877F6}"/>
            </a:ext>
          </a:extLst>
        </xdr:cNvPr>
        <xdr:cNvSpPr>
          <a:spLocks noChangeAspect="1" noChangeArrowheads="1"/>
        </xdr:cNvSpPr>
      </xdr:nvSpPr>
      <xdr:spPr bwMode="auto">
        <a:xfrm>
          <a:off x="7854950" y="49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1750786</xdr:colOff>
      <xdr:row>10</xdr:row>
      <xdr:rowOff>226786</xdr:rowOff>
    </xdr:from>
    <xdr:to>
      <xdr:col>7</xdr:col>
      <xdr:colOff>1236790</xdr:colOff>
      <xdr:row>21</xdr:row>
      <xdr:rowOff>112361</xdr:rowOff>
    </xdr:to>
    <xdr:pic>
      <xdr:nvPicPr>
        <xdr:cNvPr id="6" name="図 5">
          <a:extLst>
            <a:ext uri="{FF2B5EF4-FFF2-40B4-BE49-F238E27FC236}">
              <a16:creationId xmlns:a16="http://schemas.microsoft.com/office/drawing/2014/main" id="{C91ABE1F-AA92-9D13-99B8-DF15D76FF097}"/>
            </a:ext>
          </a:extLst>
        </xdr:cNvPr>
        <xdr:cNvPicPr>
          <a:picLocks noChangeAspect="1"/>
        </xdr:cNvPicPr>
      </xdr:nvPicPr>
      <xdr:blipFill>
        <a:blip xmlns:r="http://schemas.openxmlformats.org/officeDocument/2006/relationships" r:embed="rId2"/>
        <a:stretch>
          <a:fillRect/>
        </a:stretch>
      </xdr:blipFill>
      <xdr:spPr>
        <a:xfrm>
          <a:off x="12328072" y="2694215"/>
          <a:ext cx="2534004" cy="235300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nishidaya.com%20&#23451;&#12395;&#12289;&#20316;&#25104;&#12375;&#12383;&#27880;&#25991;&#12471;&#12540;&#12488;&#12434;&#36865;&#20184;&#12375;&#12390;&#12367;&#12384;&#12373;&#12356;&#12290;" TargetMode="External"/><Relationship Id="rId1" Type="http://schemas.openxmlformats.org/officeDocument/2006/relationships/hyperlink" Target="https://nishidaya.com/f/guid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2" Type="http://schemas.openxmlformats.org/officeDocument/2006/relationships/hyperlink" Target="https://nishidaya.com/c/gr61" TargetMode="External"/><Relationship Id="rId16" Type="http://schemas.openxmlformats.org/officeDocument/2006/relationships/ctrlProp" Target="../ctrlProps/ctrlProp12.xml"/><Relationship Id="rId29" Type="http://schemas.openxmlformats.org/officeDocument/2006/relationships/ctrlProp" Target="../ctrlProps/ctrlProp25.xml"/><Relationship Id="rId1" Type="http://schemas.openxmlformats.org/officeDocument/2006/relationships/hyperlink" Target="https://www.okomeya.net/info/giftservice"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3" Type="http://schemas.openxmlformats.org/officeDocument/2006/relationships/drawing" Target="../drawings/drawing2.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53"/>
  <sheetViews>
    <sheetView tabSelected="1" zoomScale="55" zoomScaleNormal="55" workbookViewId="0">
      <selection activeCell="C10" sqref="C10:N10"/>
    </sheetView>
  </sheetViews>
  <sheetFormatPr defaultRowHeight="13" x14ac:dyDescent="0.2"/>
  <cols>
    <col min="2" max="2" width="8.90625" style="82" customWidth="1"/>
    <col min="14" max="14" width="12.26953125" bestFit="1" customWidth="1"/>
  </cols>
  <sheetData>
    <row r="1" spans="1:16" x14ac:dyDescent="0.2">
      <c r="A1" s="1"/>
      <c r="B1" s="1"/>
      <c r="C1" s="1"/>
      <c r="D1" s="1"/>
      <c r="E1" s="1"/>
      <c r="F1" s="1"/>
      <c r="G1" s="1"/>
      <c r="H1" s="1"/>
      <c r="I1" s="1"/>
      <c r="J1" s="1"/>
      <c r="K1" s="1"/>
      <c r="L1" s="1"/>
      <c r="M1" s="1"/>
      <c r="N1" s="1"/>
      <c r="O1" s="1"/>
      <c r="P1" s="1"/>
    </row>
    <row r="2" spans="1:16" x14ac:dyDescent="0.2">
      <c r="A2" s="1"/>
      <c r="B2" s="1"/>
      <c r="C2" s="1"/>
      <c r="D2" s="1"/>
      <c r="E2" s="1"/>
      <c r="F2" s="1"/>
      <c r="G2" s="1"/>
      <c r="H2" s="1"/>
      <c r="I2" s="1"/>
      <c r="J2" s="1"/>
      <c r="K2" s="1"/>
      <c r="L2" s="1"/>
      <c r="M2" s="1"/>
      <c r="N2" s="1"/>
      <c r="O2" s="1"/>
      <c r="P2" s="1"/>
    </row>
    <row r="3" spans="1:16" ht="90.65" customHeight="1" x14ac:dyDescent="0.2">
      <c r="A3" s="1"/>
      <c r="B3" s="46"/>
      <c r="C3" s="46"/>
      <c r="D3" s="46"/>
      <c r="E3" s="46"/>
      <c r="F3" s="46"/>
      <c r="G3" s="46"/>
      <c r="H3" s="1"/>
      <c r="I3" s="1"/>
      <c r="J3" s="1"/>
      <c r="K3" s="1"/>
      <c r="L3" s="1"/>
      <c r="M3" s="1"/>
      <c r="N3" s="1"/>
      <c r="O3" s="1"/>
      <c r="P3" s="1"/>
    </row>
    <row r="4" spans="1:16" ht="27.75" customHeight="1" x14ac:dyDescent="0.2">
      <c r="A4" s="1"/>
      <c r="C4" s="159" t="s">
        <v>0</v>
      </c>
      <c r="D4" s="160"/>
      <c r="E4" s="160"/>
      <c r="F4" s="160"/>
      <c r="G4" s="160"/>
      <c r="H4" s="160"/>
      <c r="I4" s="160"/>
      <c r="J4" s="160"/>
      <c r="K4" s="160"/>
      <c r="L4" s="160"/>
      <c r="M4" s="160"/>
      <c r="N4" s="160"/>
      <c r="O4" s="1"/>
      <c r="P4" s="1"/>
    </row>
    <row r="5" spans="1:16" x14ac:dyDescent="0.2">
      <c r="A5" s="1"/>
      <c r="B5" s="45"/>
      <c r="C5" s="45"/>
      <c r="D5" s="45"/>
      <c r="E5" s="45"/>
      <c r="F5" s="45"/>
      <c r="G5" s="45"/>
      <c r="H5" s="45"/>
      <c r="I5" s="45"/>
      <c r="J5" s="45"/>
      <c r="K5" s="45"/>
      <c r="L5" s="45"/>
      <c r="M5" s="45"/>
      <c r="N5" s="1"/>
      <c r="O5" s="1"/>
      <c r="P5" s="1"/>
    </row>
    <row r="6" spans="1:16" ht="15" customHeight="1" x14ac:dyDescent="0.2">
      <c r="A6" s="1"/>
      <c r="B6" s="55"/>
      <c r="C6" s="55" t="s">
        <v>1</v>
      </c>
      <c r="D6" s="44"/>
      <c r="E6" s="43"/>
      <c r="F6" s="43"/>
      <c r="G6" s="43"/>
      <c r="H6" s="43"/>
      <c r="I6" s="43"/>
      <c r="J6" s="43"/>
      <c r="K6" s="43"/>
      <c r="L6" s="43"/>
      <c r="M6" s="43"/>
      <c r="N6" s="42"/>
      <c r="O6" s="1"/>
      <c r="P6" s="1"/>
    </row>
    <row r="7" spans="1:16" ht="15" customHeight="1" x14ac:dyDescent="0.2">
      <c r="A7" s="1"/>
      <c r="B7" s="56"/>
      <c r="C7" s="56" t="s">
        <v>2</v>
      </c>
      <c r="D7" s="44"/>
      <c r="E7" s="43"/>
      <c r="F7" s="43"/>
      <c r="G7" s="43"/>
      <c r="H7" s="43"/>
      <c r="I7" s="43"/>
      <c r="J7" s="43"/>
      <c r="K7" s="43"/>
      <c r="L7" s="43"/>
      <c r="M7" s="43"/>
      <c r="N7" s="42"/>
      <c r="O7" s="1"/>
      <c r="P7" s="1"/>
    </row>
    <row r="8" spans="1:16" ht="15" customHeight="1" x14ac:dyDescent="0.2">
      <c r="A8" s="1"/>
      <c r="B8" s="56"/>
      <c r="C8" s="44"/>
      <c r="D8" s="44"/>
      <c r="E8" s="43"/>
      <c r="F8" s="43"/>
      <c r="G8" s="43"/>
      <c r="H8" s="43"/>
      <c r="I8" s="43"/>
      <c r="J8" s="43"/>
      <c r="K8" s="43"/>
      <c r="L8" s="43"/>
      <c r="M8" s="43"/>
      <c r="N8" s="42"/>
      <c r="O8" s="1"/>
      <c r="P8" s="1"/>
    </row>
    <row r="9" spans="1:16" ht="25.9" customHeight="1" x14ac:dyDescent="0.2">
      <c r="A9" s="1"/>
      <c r="B9" s="41"/>
      <c r="C9" s="41"/>
      <c r="D9" s="41"/>
      <c r="E9" s="41"/>
      <c r="F9" s="41"/>
      <c r="G9" s="41"/>
      <c r="H9" s="41"/>
      <c r="I9" s="41"/>
      <c r="J9" s="41"/>
      <c r="K9" s="41"/>
      <c r="L9" s="41"/>
      <c r="M9" s="41"/>
      <c r="N9" s="1"/>
      <c r="O9" s="1"/>
      <c r="P9" s="1"/>
    </row>
    <row r="10" spans="1:16" ht="21.65" customHeight="1" x14ac:dyDescent="0.2">
      <c r="A10" s="1"/>
      <c r="B10" s="1"/>
      <c r="C10" s="161" t="s">
        <v>3</v>
      </c>
      <c r="D10" s="160"/>
      <c r="E10" s="160"/>
      <c r="F10" s="160"/>
      <c r="G10" s="160"/>
      <c r="H10" s="160"/>
      <c r="I10" s="160"/>
      <c r="J10" s="160"/>
      <c r="K10" s="160"/>
      <c r="L10" s="160"/>
      <c r="M10" s="160"/>
      <c r="N10" s="160"/>
      <c r="O10" s="1"/>
      <c r="P10" s="1"/>
    </row>
    <row r="11" spans="1:16" x14ac:dyDescent="0.2">
      <c r="A11" s="1"/>
      <c r="B11" s="1"/>
      <c r="C11" s="1"/>
      <c r="D11" s="1"/>
      <c r="E11" s="1"/>
      <c r="F11" s="1"/>
      <c r="G11" s="1"/>
      <c r="H11" s="1"/>
      <c r="I11" s="1"/>
      <c r="J11" s="1"/>
      <c r="K11" s="1"/>
      <c r="L11" s="1"/>
      <c r="M11" s="1"/>
      <c r="N11" s="1"/>
      <c r="O11" s="1"/>
      <c r="P11" s="1"/>
    </row>
    <row r="12" spans="1:16" ht="19.899999999999999" customHeight="1" thickBot="1" x14ac:dyDescent="0.25">
      <c r="A12" s="1"/>
      <c r="B12" s="1"/>
      <c r="C12" s="2"/>
      <c r="D12" s="2"/>
      <c r="E12" s="2"/>
      <c r="F12" s="2"/>
      <c r="G12" s="2"/>
      <c r="H12" s="2"/>
      <c r="I12" s="2"/>
      <c r="J12" s="2"/>
      <c r="K12" s="2"/>
      <c r="L12" s="2"/>
      <c r="M12" s="2"/>
      <c r="N12" s="2"/>
      <c r="O12" s="40"/>
      <c r="P12" s="1"/>
    </row>
    <row r="13" spans="1:16" ht="23.15" customHeight="1" thickBot="1" x14ac:dyDescent="0.25">
      <c r="A13" s="1"/>
      <c r="B13" s="1"/>
      <c r="C13" s="150" t="s">
        <v>4</v>
      </c>
      <c r="D13" s="151"/>
      <c r="E13" s="143" t="s">
        <v>170</v>
      </c>
      <c r="F13" s="144"/>
      <c r="G13" s="144"/>
      <c r="H13" s="144"/>
      <c r="I13" s="144"/>
      <c r="J13" s="144"/>
      <c r="K13" s="144"/>
      <c r="L13" s="144"/>
      <c r="M13" s="144"/>
      <c r="N13" s="145"/>
      <c r="O13" s="1"/>
      <c r="P13" s="1"/>
    </row>
    <row r="14" spans="1:16" ht="36" customHeight="1" x14ac:dyDescent="0.2">
      <c r="A14" s="1"/>
      <c r="B14" s="1"/>
      <c r="C14" s="146" t="s">
        <v>5</v>
      </c>
      <c r="D14" s="147"/>
      <c r="E14" s="148" t="s">
        <v>195</v>
      </c>
      <c r="F14" s="149"/>
      <c r="G14" s="149"/>
      <c r="H14" s="149"/>
      <c r="I14" s="149"/>
      <c r="J14" s="149"/>
      <c r="K14" s="149"/>
      <c r="L14" s="149"/>
      <c r="M14" s="149"/>
      <c r="N14" s="147"/>
      <c r="O14" s="1"/>
      <c r="P14" s="1"/>
    </row>
    <row r="15" spans="1:16" ht="24" customHeight="1" x14ac:dyDescent="0.2">
      <c r="A15" s="1"/>
      <c r="B15" s="1"/>
      <c r="C15" s="146" t="s">
        <v>6</v>
      </c>
      <c r="D15" s="147"/>
      <c r="E15" s="154" t="s">
        <v>7</v>
      </c>
      <c r="F15" s="149"/>
      <c r="G15" s="149"/>
      <c r="H15" s="149"/>
      <c r="I15" s="149"/>
      <c r="J15" s="149"/>
      <c r="K15" s="149"/>
      <c r="L15" s="149"/>
      <c r="M15" s="149"/>
      <c r="N15" s="147"/>
      <c r="O15" s="1"/>
      <c r="P15" s="1"/>
    </row>
    <row r="16" spans="1:16" ht="24" customHeight="1" x14ac:dyDescent="0.2">
      <c r="A16" s="1"/>
      <c r="B16" s="1"/>
      <c r="C16" s="146" t="s">
        <v>8</v>
      </c>
      <c r="D16" s="147"/>
      <c r="E16" s="154" t="s">
        <v>9</v>
      </c>
      <c r="F16" s="149"/>
      <c r="G16" s="149"/>
      <c r="H16" s="149"/>
      <c r="I16" s="149"/>
      <c r="J16" s="149"/>
      <c r="K16" s="149"/>
      <c r="L16" s="149"/>
      <c r="M16" s="149"/>
      <c r="N16" s="147"/>
      <c r="O16" s="1"/>
      <c r="P16" s="1"/>
    </row>
    <row r="17" spans="1:16" ht="48" customHeight="1" x14ac:dyDescent="0.2">
      <c r="A17" s="1"/>
      <c r="B17" s="1"/>
      <c r="C17" s="146" t="s">
        <v>10</v>
      </c>
      <c r="D17" s="147"/>
      <c r="E17" s="148" t="s">
        <v>196</v>
      </c>
      <c r="F17" s="149"/>
      <c r="G17" s="149"/>
      <c r="H17" s="149"/>
      <c r="I17" s="149"/>
      <c r="J17" s="149"/>
      <c r="K17" s="149"/>
      <c r="L17" s="149"/>
      <c r="M17" s="149"/>
      <c r="N17" s="147"/>
      <c r="O17" s="1"/>
      <c r="P17" s="1"/>
    </row>
    <row r="18" spans="1:16" ht="24" customHeight="1" x14ac:dyDescent="0.2">
      <c r="A18" s="1"/>
      <c r="B18" s="1"/>
      <c r="C18" s="146" t="s">
        <v>11</v>
      </c>
      <c r="D18" s="147"/>
      <c r="E18" s="154" t="s">
        <v>12</v>
      </c>
      <c r="F18" s="149"/>
      <c r="G18" s="149"/>
      <c r="H18" s="149"/>
      <c r="I18" s="149"/>
      <c r="J18" s="149"/>
      <c r="K18" s="149"/>
      <c r="L18" s="149"/>
      <c r="M18" s="149"/>
      <c r="N18" s="147"/>
      <c r="O18" s="1"/>
      <c r="P18" s="1"/>
    </row>
    <row r="19" spans="1:16" ht="24" customHeight="1" x14ac:dyDescent="0.2">
      <c r="A19" s="1"/>
      <c r="B19" s="1"/>
      <c r="C19" s="146" t="s">
        <v>13</v>
      </c>
      <c r="D19" s="147"/>
      <c r="E19" s="154" t="s">
        <v>343</v>
      </c>
      <c r="F19" s="149"/>
      <c r="G19" s="149"/>
      <c r="H19" s="149"/>
      <c r="I19" s="149"/>
      <c r="J19" s="149"/>
      <c r="K19" s="149"/>
      <c r="L19" s="149"/>
      <c r="M19" s="149"/>
      <c r="N19" s="147"/>
      <c r="O19" s="83" t="s">
        <v>14</v>
      </c>
      <c r="P19" s="1"/>
    </row>
    <row r="20" spans="1:16" ht="19.899999999999999" customHeight="1" thickBot="1" x14ac:dyDescent="0.25">
      <c r="A20" s="1"/>
      <c r="B20" s="1"/>
      <c r="C20" s="2"/>
      <c r="D20" s="2"/>
      <c r="E20" s="2"/>
      <c r="F20" s="2"/>
      <c r="G20" s="2"/>
      <c r="H20" s="2"/>
      <c r="I20" s="2"/>
      <c r="J20" s="2"/>
      <c r="K20" s="2"/>
      <c r="L20" s="2"/>
      <c r="M20" s="2"/>
      <c r="N20" s="2"/>
      <c r="O20" s="1"/>
      <c r="P20" s="1"/>
    </row>
    <row r="21" spans="1:16" ht="23.15" customHeight="1" thickBot="1" x14ac:dyDescent="0.25">
      <c r="A21" s="1"/>
      <c r="B21" s="1"/>
      <c r="C21" s="150" t="s">
        <v>15</v>
      </c>
      <c r="D21" s="151"/>
      <c r="E21" s="143" t="s">
        <v>16</v>
      </c>
      <c r="F21" s="144"/>
      <c r="G21" s="144"/>
      <c r="H21" s="144"/>
      <c r="I21" s="144"/>
      <c r="J21" s="144"/>
      <c r="K21" s="144"/>
      <c r="L21" s="144"/>
      <c r="M21" s="144"/>
      <c r="N21" s="145"/>
      <c r="O21" s="1"/>
      <c r="P21" s="1"/>
    </row>
    <row r="22" spans="1:16" ht="36" customHeight="1" x14ac:dyDescent="0.2">
      <c r="A22" s="1"/>
      <c r="B22" s="1"/>
      <c r="C22" s="155" t="s">
        <v>5</v>
      </c>
      <c r="D22" s="156"/>
      <c r="E22" s="157" t="s">
        <v>17</v>
      </c>
      <c r="F22" s="158"/>
      <c r="G22" s="158"/>
      <c r="H22" s="158"/>
      <c r="I22" s="158"/>
      <c r="J22" s="158"/>
      <c r="K22" s="158"/>
      <c r="L22" s="158"/>
      <c r="M22" s="158"/>
      <c r="N22" s="156"/>
      <c r="O22" s="1"/>
      <c r="P22" s="1"/>
    </row>
    <row r="23" spans="1:16" ht="24" customHeight="1" x14ac:dyDescent="0.2">
      <c r="A23" s="1"/>
      <c r="B23" s="1"/>
      <c r="C23" s="146" t="s">
        <v>6</v>
      </c>
      <c r="D23" s="147"/>
      <c r="E23" s="154" t="s">
        <v>18</v>
      </c>
      <c r="F23" s="149"/>
      <c r="G23" s="149"/>
      <c r="H23" s="149"/>
      <c r="I23" s="149"/>
      <c r="J23" s="149"/>
      <c r="K23" s="149"/>
      <c r="L23" s="149"/>
      <c r="M23" s="149"/>
      <c r="N23" s="147"/>
      <c r="O23" s="1"/>
      <c r="P23" s="1"/>
    </row>
    <row r="24" spans="1:16" ht="36" customHeight="1" x14ac:dyDescent="0.2">
      <c r="A24" s="1"/>
      <c r="B24" s="1"/>
      <c r="C24" s="146" t="s">
        <v>19</v>
      </c>
      <c r="D24" s="147"/>
      <c r="E24" s="148" t="s">
        <v>190</v>
      </c>
      <c r="F24" s="149"/>
      <c r="G24" s="149"/>
      <c r="H24" s="149"/>
      <c r="I24" s="149"/>
      <c r="J24" s="149"/>
      <c r="K24" s="149"/>
      <c r="L24" s="149"/>
      <c r="M24" s="149"/>
      <c r="N24" s="147"/>
      <c r="O24" s="1"/>
      <c r="P24" s="1"/>
    </row>
    <row r="25" spans="1:16" ht="24" customHeight="1" x14ac:dyDescent="0.2">
      <c r="A25" s="1"/>
      <c r="B25" s="1"/>
      <c r="C25" s="146" t="s">
        <v>10</v>
      </c>
      <c r="D25" s="147"/>
      <c r="E25" s="154" t="s">
        <v>20</v>
      </c>
      <c r="F25" s="149"/>
      <c r="G25" s="149"/>
      <c r="H25" s="149"/>
      <c r="I25" s="149"/>
      <c r="J25" s="149"/>
      <c r="K25" s="149"/>
      <c r="L25" s="149"/>
      <c r="M25" s="149"/>
      <c r="N25" s="147"/>
      <c r="O25" s="1"/>
      <c r="P25" s="1"/>
    </row>
    <row r="26" spans="1:16" ht="24" customHeight="1" x14ac:dyDescent="0.2">
      <c r="A26" s="1"/>
      <c r="B26" s="1"/>
      <c r="C26" s="146" t="s">
        <v>21</v>
      </c>
      <c r="D26" s="147"/>
      <c r="E26" s="154" t="s">
        <v>22</v>
      </c>
      <c r="F26" s="149"/>
      <c r="G26" s="149"/>
      <c r="H26" s="149"/>
      <c r="I26" s="149"/>
      <c r="J26" s="149"/>
      <c r="K26" s="149"/>
      <c r="L26" s="149"/>
      <c r="M26" s="149"/>
      <c r="N26" s="147"/>
      <c r="O26" s="1"/>
      <c r="P26" s="1"/>
    </row>
    <row r="27" spans="1:16" ht="24" customHeight="1" x14ac:dyDescent="0.2">
      <c r="A27" s="1"/>
      <c r="B27" s="1"/>
      <c r="C27" s="146" t="s">
        <v>23</v>
      </c>
      <c r="D27" s="147"/>
      <c r="E27" s="154" t="s">
        <v>24</v>
      </c>
      <c r="F27" s="149"/>
      <c r="G27" s="149"/>
      <c r="H27" s="149"/>
      <c r="I27" s="149"/>
      <c r="J27" s="149"/>
      <c r="K27" s="149"/>
      <c r="L27" s="149"/>
      <c r="M27" s="149"/>
      <c r="N27" s="147"/>
      <c r="O27" s="1"/>
      <c r="P27" s="1"/>
    </row>
    <row r="28" spans="1:16" ht="24" customHeight="1" x14ac:dyDescent="0.2">
      <c r="A28" s="1"/>
      <c r="B28" s="1"/>
      <c r="C28" s="146" t="s">
        <v>25</v>
      </c>
      <c r="D28" s="147"/>
      <c r="E28" s="153" t="s">
        <v>189</v>
      </c>
      <c r="F28" s="149"/>
      <c r="G28" s="149"/>
      <c r="H28" s="149"/>
      <c r="I28" s="149"/>
      <c r="J28" s="149"/>
      <c r="K28" s="149"/>
      <c r="L28" s="149"/>
      <c r="M28" s="149"/>
      <c r="N28" s="147"/>
      <c r="O28" s="1"/>
      <c r="P28" s="1"/>
    </row>
    <row r="29" spans="1:16" ht="24" customHeight="1" x14ac:dyDescent="0.2">
      <c r="A29" s="1"/>
      <c r="B29" s="1"/>
      <c r="C29" s="146" t="s">
        <v>26</v>
      </c>
      <c r="D29" s="147"/>
      <c r="E29" s="154" t="s">
        <v>27</v>
      </c>
      <c r="F29" s="149"/>
      <c r="G29" s="149"/>
      <c r="H29" s="149"/>
      <c r="I29" s="149"/>
      <c r="J29" s="149"/>
      <c r="K29" s="149"/>
      <c r="L29" s="149"/>
      <c r="M29" s="149"/>
      <c r="N29" s="147"/>
      <c r="O29" s="1"/>
      <c r="P29" s="1"/>
    </row>
    <row r="30" spans="1:16" ht="19.899999999999999" customHeight="1" thickBot="1" x14ac:dyDescent="0.25">
      <c r="A30" s="1"/>
      <c r="B30" s="1"/>
      <c r="C30" s="2"/>
      <c r="D30" s="2"/>
      <c r="E30" s="2"/>
      <c r="F30" s="2"/>
      <c r="G30" s="2"/>
      <c r="H30" s="2"/>
      <c r="I30" s="2"/>
      <c r="J30" s="2"/>
      <c r="K30" s="2"/>
      <c r="L30" s="2"/>
      <c r="M30" s="2"/>
      <c r="N30" s="2"/>
      <c r="O30" s="1"/>
      <c r="P30" s="1"/>
    </row>
    <row r="31" spans="1:16" ht="23.15" customHeight="1" thickBot="1" x14ac:dyDescent="0.25">
      <c r="A31" s="1"/>
      <c r="B31" s="1"/>
      <c r="C31" s="150" t="s">
        <v>28</v>
      </c>
      <c r="D31" s="151"/>
      <c r="E31" s="143" t="s">
        <v>29</v>
      </c>
      <c r="F31" s="144"/>
      <c r="G31" s="144"/>
      <c r="H31" s="144"/>
      <c r="I31" s="144"/>
      <c r="J31" s="144"/>
      <c r="K31" s="144"/>
      <c r="L31" s="144"/>
      <c r="M31" s="144"/>
      <c r="N31" s="145"/>
      <c r="O31" s="1"/>
      <c r="P31" s="1"/>
    </row>
    <row r="32" spans="1:16" ht="56.5" customHeight="1" x14ac:dyDescent="0.2">
      <c r="A32" s="1"/>
      <c r="B32" s="1"/>
      <c r="C32" s="146" t="s">
        <v>8</v>
      </c>
      <c r="D32" s="147"/>
      <c r="E32" s="148" t="s">
        <v>192</v>
      </c>
      <c r="F32" s="149"/>
      <c r="G32" s="149"/>
      <c r="H32" s="149"/>
      <c r="I32" s="149"/>
      <c r="J32" s="149"/>
      <c r="K32" s="149"/>
      <c r="L32" s="149"/>
      <c r="M32" s="149"/>
      <c r="N32" s="147"/>
      <c r="O32" s="1"/>
      <c r="P32" s="1"/>
    </row>
    <row r="33" spans="1:16" ht="87" customHeight="1" x14ac:dyDescent="0.2">
      <c r="A33" s="1"/>
      <c r="B33" s="1"/>
      <c r="C33" s="146" t="s">
        <v>11</v>
      </c>
      <c r="D33" s="147"/>
      <c r="E33" s="148" t="s">
        <v>342</v>
      </c>
      <c r="F33" s="149"/>
      <c r="G33" s="149"/>
      <c r="H33" s="149"/>
      <c r="I33" s="149"/>
      <c r="J33" s="149"/>
      <c r="K33" s="149"/>
      <c r="L33" s="149"/>
      <c r="M33" s="149"/>
      <c r="N33" s="147"/>
      <c r="O33" s="1" t="s">
        <v>30</v>
      </c>
      <c r="P33" s="1"/>
    </row>
    <row r="34" spans="1:16" ht="19.899999999999999" customHeight="1" thickBot="1" x14ac:dyDescent="0.25">
      <c r="A34" s="1"/>
      <c r="B34" s="1"/>
      <c r="C34" s="2"/>
      <c r="D34" s="2"/>
      <c r="E34" s="2"/>
      <c r="F34" s="2"/>
      <c r="G34" s="2"/>
      <c r="H34" s="2"/>
      <c r="I34" s="2"/>
      <c r="J34" s="2"/>
      <c r="K34" s="2"/>
      <c r="L34" s="2"/>
      <c r="M34" s="2"/>
      <c r="N34" s="2"/>
      <c r="O34" s="1"/>
      <c r="P34" s="1"/>
    </row>
    <row r="35" spans="1:16" ht="23.15" customHeight="1" thickBot="1" x14ac:dyDescent="0.25">
      <c r="A35" s="1"/>
      <c r="B35" s="1"/>
      <c r="C35" s="141" t="s">
        <v>31</v>
      </c>
      <c r="D35" s="142"/>
      <c r="E35" s="143" t="s">
        <v>197</v>
      </c>
      <c r="F35" s="144"/>
      <c r="G35" s="144"/>
      <c r="H35" s="144"/>
      <c r="I35" s="144"/>
      <c r="J35" s="144"/>
      <c r="K35" s="144"/>
      <c r="L35" s="144"/>
      <c r="M35" s="144"/>
      <c r="N35" s="145"/>
      <c r="O35" s="1"/>
      <c r="P35" s="1"/>
    </row>
    <row r="36" spans="1:16" ht="78" customHeight="1" x14ac:dyDescent="0.2">
      <c r="A36" s="1"/>
      <c r="B36" s="1"/>
      <c r="C36" s="146" t="s">
        <v>32</v>
      </c>
      <c r="D36" s="147"/>
      <c r="E36" s="148" t="s">
        <v>198</v>
      </c>
      <c r="F36" s="149"/>
      <c r="G36" s="149"/>
      <c r="H36" s="149"/>
      <c r="I36" s="149"/>
      <c r="J36" s="149"/>
      <c r="K36" s="149"/>
      <c r="L36" s="149"/>
      <c r="M36" s="149"/>
      <c r="N36" s="147"/>
      <c r="O36" s="1"/>
      <c r="P36" s="1"/>
    </row>
    <row r="37" spans="1:16" ht="23.15" customHeight="1" x14ac:dyDescent="0.2">
      <c r="A37" s="1"/>
      <c r="B37" s="1"/>
      <c r="C37" s="57"/>
      <c r="D37" s="57"/>
      <c r="E37" s="58"/>
      <c r="F37" s="58"/>
      <c r="G37" s="58"/>
      <c r="H37" s="58"/>
      <c r="I37" s="58"/>
      <c r="J37" s="58"/>
      <c r="K37" s="58"/>
      <c r="L37" s="58"/>
      <c r="M37" s="58"/>
      <c r="N37" s="58"/>
      <c r="O37" s="1"/>
      <c r="P37" s="1"/>
    </row>
    <row r="38" spans="1:16" ht="19.899999999999999" customHeight="1" thickBot="1" x14ac:dyDescent="0.25">
      <c r="A38" s="1"/>
      <c r="B38" s="1"/>
      <c r="C38" s="2"/>
      <c r="D38" s="2"/>
      <c r="E38" s="2"/>
      <c r="F38" s="2"/>
      <c r="G38" s="2"/>
      <c r="H38" s="2"/>
      <c r="I38" s="2"/>
      <c r="J38" s="2"/>
      <c r="K38" s="2"/>
      <c r="L38" s="2"/>
      <c r="M38" s="2"/>
      <c r="N38" s="2"/>
      <c r="O38" s="1"/>
      <c r="P38" s="1"/>
    </row>
    <row r="39" spans="1:16" ht="55.9" customHeight="1" thickBot="1" x14ac:dyDescent="0.25">
      <c r="A39" s="1"/>
      <c r="B39" s="1"/>
      <c r="C39" s="150" t="s">
        <v>33</v>
      </c>
      <c r="D39" s="151"/>
      <c r="E39" s="152" t="s">
        <v>34</v>
      </c>
      <c r="F39" s="144"/>
      <c r="G39" s="144"/>
      <c r="H39" s="144"/>
      <c r="I39" s="144"/>
      <c r="J39" s="144"/>
      <c r="K39" s="144"/>
      <c r="L39" s="144"/>
      <c r="M39" s="144"/>
      <c r="N39" s="145"/>
      <c r="O39" s="1"/>
      <c r="P39" s="1"/>
    </row>
    <row r="40" spans="1:16" x14ac:dyDescent="0.2">
      <c r="A40" s="1"/>
      <c r="B40" s="1"/>
      <c r="C40" s="59"/>
      <c r="D40" s="1"/>
      <c r="E40" s="1"/>
      <c r="F40" s="1"/>
      <c r="G40" s="1"/>
      <c r="H40" s="1"/>
      <c r="I40" s="1"/>
      <c r="J40" s="1"/>
      <c r="K40" s="1"/>
      <c r="L40" s="1"/>
      <c r="M40" s="1"/>
      <c r="N40" s="1"/>
      <c r="O40" s="1"/>
      <c r="P40" s="1"/>
    </row>
    <row r="41" spans="1:16" x14ac:dyDescent="0.2">
      <c r="A41" s="1"/>
      <c r="B41" s="1"/>
      <c r="C41" s="1"/>
      <c r="D41" s="1"/>
      <c r="E41" s="1"/>
      <c r="F41" s="1"/>
      <c r="G41" s="1"/>
      <c r="H41" s="1"/>
      <c r="I41" s="1"/>
      <c r="J41" s="1"/>
      <c r="K41" s="1"/>
      <c r="L41" s="1"/>
      <c r="M41" s="1"/>
      <c r="N41" s="90">
        <v>45642</v>
      </c>
      <c r="O41" s="1"/>
      <c r="P41" s="1"/>
    </row>
    <row r="42" spans="1:16" x14ac:dyDescent="0.2">
      <c r="A42" s="1"/>
      <c r="B42" s="1"/>
      <c r="C42" s="1"/>
      <c r="D42" s="3" t="s">
        <v>35</v>
      </c>
      <c r="E42" s="1"/>
      <c r="F42" s="1"/>
      <c r="G42" s="1"/>
      <c r="H42" s="1"/>
      <c r="I42" s="1"/>
      <c r="J42" s="1"/>
      <c r="K42" s="1"/>
      <c r="L42" s="1"/>
      <c r="M42" s="1"/>
      <c r="N42" s="1"/>
      <c r="O42" s="1"/>
      <c r="P42" s="1"/>
    </row>
    <row r="43" spans="1:16" x14ac:dyDescent="0.2">
      <c r="A43" s="1"/>
      <c r="B43" s="1"/>
      <c r="C43" s="1"/>
      <c r="D43" s="1"/>
      <c r="E43" s="1"/>
      <c r="F43" s="1"/>
      <c r="G43" s="1"/>
      <c r="H43" s="1"/>
      <c r="I43" s="1"/>
      <c r="J43" s="1"/>
      <c r="K43" s="1"/>
      <c r="L43" s="1"/>
      <c r="M43" s="1"/>
      <c r="N43" s="1"/>
      <c r="O43" s="1"/>
      <c r="P43" s="1"/>
    </row>
    <row r="44" spans="1:16" x14ac:dyDescent="0.2">
      <c r="A44" s="1"/>
      <c r="B44" s="1"/>
      <c r="C44" s="1"/>
      <c r="D44" s="1"/>
      <c r="E44" s="1"/>
      <c r="F44" s="1"/>
      <c r="G44" s="1"/>
      <c r="H44" s="1"/>
      <c r="I44" s="1"/>
      <c r="J44" s="1"/>
      <c r="K44" s="1"/>
      <c r="L44" s="1"/>
      <c r="M44" s="1"/>
      <c r="N44" s="1"/>
      <c r="O44" s="1"/>
      <c r="P44" s="1"/>
    </row>
    <row r="53" spans="3:3" x14ac:dyDescent="0.2">
      <c r="C53" s="10"/>
    </row>
  </sheetData>
  <sheetProtection algorithmName="SHA-512" hashValue="SK/hfAqlQ4p7NMOPL/RIvbzJItNCOgDXiSucusUgtyFUEkfN615FBi1J7cJ0bck+NHqzrBRcze3ooF9zRNmnhA==" saltValue="tYRHz6eNfcHsRyFo8GINkA==" spinCount="100000" sheet="1" objects="1" scenarios="1"/>
  <mergeCells count="46">
    <mergeCell ref="C4:N4"/>
    <mergeCell ref="C10:N10"/>
    <mergeCell ref="C13:D13"/>
    <mergeCell ref="E13:N13"/>
    <mergeCell ref="C14:D14"/>
    <mergeCell ref="E14:N14"/>
    <mergeCell ref="C15:D15"/>
    <mergeCell ref="E15:N15"/>
    <mergeCell ref="C16:D16"/>
    <mergeCell ref="E16:N16"/>
    <mergeCell ref="C17:D17"/>
    <mergeCell ref="E17:N17"/>
    <mergeCell ref="C18:D18"/>
    <mergeCell ref="E18:N18"/>
    <mergeCell ref="C19:D19"/>
    <mergeCell ref="E19:N19"/>
    <mergeCell ref="C21:D21"/>
    <mergeCell ref="E21:N21"/>
    <mergeCell ref="C22:D22"/>
    <mergeCell ref="E22:N22"/>
    <mergeCell ref="C23:D23"/>
    <mergeCell ref="E23:N23"/>
    <mergeCell ref="C24:D24"/>
    <mergeCell ref="E24:N24"/>
    <mergeCell ref="C28:D28"/>
    <mergeCell ref="E28:N28"/>
    <mergeCell ref="C29:D29"/>
    <mergeCell ref="E29:N29"/>
    <mergeCell ref="C25:D25"/>
    <mergeCell ref="E25:N25"/>
    <mergeCell ref="C26:D26"/>
    <mergeCell ref="E26:N26"/>
    <mergeCell ref="C27:D27"/>
    <mergeCell ref="E27:N27"/>
    <mergeCell ref="C31:D31"/>
    <mergeCell ref="E31:N31"/>
    <mergeCell ref="C32:D32"/>
    <mergeCell ref="E32:N32"/>
    <mergeCell ref="C33:D33"/>
    <mergeCell ref="E33:N33"/>
    <mergeCell ref="C35:D35"/>
    <mergeCell ref="E35:N35"/>
    <mergeCell ref="C36:D36"/>
    <mergeCell ref="E36:N36"/>
    <mergeCell ref="C39:D39"/>
    <mergeCell ref="E39:N39"/>
  </mergeCells>
  <phoneticPr fontId="2"/>
  <hyperlinks>
    <hyperlink ref="O19" r:id="rId1" xr:uid="{00000000-0004-0000-0000-000000000000}"/>
    <hyperlink ref="E35" r:id="rId2" xr:uid="{6D33A636-7F74-40C1-A827-8A58BA1FD5C7}"/>
  </hyperlinks>
  <pageMargins left="0.7" right="0.7" top="0.75" bottom="0.75" header="0.3" footer="0.3"/>
  <pageSetup paperSize="9" scale="67"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H68"/>
  <sheetViews>
    <sheetView zoomScale="70" zoomScaleNormal="70" workbookViewId="0">
      <selection activeCell="B12" sqref="B12:D12"/>
    </sheetView>
  </sheetViews>
  <sheetFormatPr defaultRowHeight="19.899999999999999" customHeight="1" x14ac:dyDescent="0.2"/>
  <cols>
    <col min="1" max="1" width="30.90625" style="10" customWidth="1"/>
    <col min="2" max="4" width="25.7265625" style="82" customWidth="1"/>
    <col min="5" max="5" width="4.36328125" style="82" customWidth="1"/>
    <col min="6" max="6" width="38.90625" style="82" customWidth="1"/>
    <col min="7" max="7" width="43.6328125" style="82" bestFit="1" customWidth="1"/>
    <col min="8" max="8" width="20.7265625" style="82" customWidth="1"/>
  </cols>
  <sheetData>
    <row r="1" spans="1:6" ht="19.899999999999999" customHeight="1" thickBot="1" x14ac:dyDescent="0.25">
      <c r="A1" s="193" t="s">
        <v>5</v>
      </c>
      <c r="B1" s="144"/>
      <c r="C1" s="144"/>
      <c r="D1" s="145"/>
    </row>
    <row r="2" spans="1:6" ht="19.899999999999999" customHeight="1" x14ac:dyDescent="0.2">
      <c r="A2" s="34" t="s">
        <v>36</v>
      </c>
      <c r="B2" s="35"/>
      <c r="C2" s="28" t="s">
        <v>37</v>
      </c>
      <c r="D2" s="36"/>
    </row>
    <row r="3" spans="1:6" ht="19.899999999999999" customHeight="1" x14ac:dyDescent="0.2">
      <c r="A3" s="22" t="s">
        <v>38</v>
      </c>
      <c r="B3" s="202"/>
      <c r="C3" s="166"/>
      <c r="D3" s="167"/>
      <c r="F3"/>
    </row>
    <row r="4" spans="1:6" ht="40.15" customHeight="1" x14ac:dyDescent="0.2">
      <c r="A4" s="60" t="s">
        <v>39</v>
      </c>
      <c r="B4" s="202"/>
      <c r="C4" s="166"/>
      <c r="D4" s="167"/>
    </row>
    <row r="5" spans="1:6" ht="19.899999999999999" customHeight="1" x14ac:dyDescent="0.2">
      <c r="A5" s="22" t="s">
        <v>40</v>
      </c>
      <c r="B5" s="204"/>
      <c r="C5" s="166"/>
      <c r="D5" s="167"/>
    </row>
    <row r="6" spans="1:6" ht="19.899999999999999" customHeight="1" x14ac:dyDescent="0.2">
      <c r="A6" s="22" t="s">
        <v>41</v>
      </c>
      <c r="B6" s="204"/>
      <c r="C6" s="166"/>
      <c r="D6" s="167"/>
    </row>
    <row r="7" spans="1:6" ht="19.899999999999999" customHeight="1" thickBot="1" x14ac:dyDescent="0.25">
      <c r="A7" s="23" t="s">
        <v>42</v>
      </c>
      <c r="B7" s="205"/>
      <c r="C7" s="163"/>
      <c r="D7" s="164"/>
    </row>
    <row r="8" spans="1:6" ht="19.899999999999999" hidden="1" customHeight="1" x14ac:dyDescent="0.2"/>
    <row r="9" spans="1:6" ht="19.899999999999999" customHeight="1" thickBot="1" x14ac:dyDescent="0.25"/>
    <row r="10" spans="1:6" ht="19.899999999999999" customHeight="1" thickBot="1" x14ac:dyDescent="0.25">
      <c r="A10" s="193" t="s">
        <v>43</v>
      </c>
      <c r="B10" s="144"/>
      <c r="C10" s="144"/>
      <c r="D10" s="145"/>
    </row>
    <row r="11" spans="1:6" ht="19.899999999999999" customHeight="1" thickBot="1" x14ac:dyDescent="0.25">
      <c r="A11" s="19" t="s">
        <v>44</v>
      </c>
      <c r="B11" s="194" t="s">
        <v>45</v>
      </c>
      <c r="C11" s="195"/>
      <c r="D11" s="196"/>
    </row>
    <row r="12" spans="1:6" ht="19.899999999999999" customHeight="1" x14ac:dyDescent="0.2">
      <c r="A12" s="25" t="s">
        <v>36</v>
      </c>
      <c r="B12" s="203"/>
      <c r="C12" s="186"/>
      <c r="D12" s="187"/>
    </row>
    <row r="13" spans="1:6" ht="19.899999999999999" customHeight="1" x14ac:dyDescent="0.2">
      <c r="A13" s="22" t="s">
        <v>46</v>
      </c>
      <c r="B13" s="202"/>
      <c r="C13" s="166"/>
      <c r="D13" s="167"/>
    </row>
    <row r="14" spans="1:6" ht="40.15" customHeight="1" x14ac:dyDescent="0.2">
      <c r="A14" s="60" t="s">
        <v>39</v>
      </c>
      <c r="B14" s="165"/>
      <c r="C14" s="166"/>
      <c r="D14" s="167"/>
    </row>
    <row r="15" spans="1:6" ht="19.899999999999999" customHeight="1" thickBot="1" x14ac:dyDescent="0.25">
      <c r="A15" s="23" t="s">
        <v>47</v>
      </c>
      <c r="B15" s="162"/>
      <c r="C15" s="163"/>
      <c r="D15" s="164"/>
    </row>
    <row r="16" spans="1:6" ht="19.899999999999999" hidden="1" customHeight="1" x14ac:dyDescent="0.2"/>
    <row r="17" spans="1:6" ht="19.899999999999999" customHeight="1" thickBot="1" x14ac:dyDescent="0.25"/>
    <row r="18" spans="1:6" ht="19.899999999999999" customHeight="1" x14ac:dyDescent="0.2">
      <c r="A18" s="34" t="s">
        <v>19</v>
      </c>
      <c r="B18" s="185" t="s">
        <v>45</v>
      </c>
      <c r="C18" s="186"/>
      <c r="D18" s="187"/>
    </row>
    <row r="19" spans="1:6" ht="19.899999999999999" customHeight="1" thickBot="1" x14ac:dyDescent="0.25">
      <c r="A19" s="63" t="s">
        <v>48</v>
      </c>
      <c r="B19" s="64">
        <f>IF(B18='data list'!N4,330,0)</f>
        <v>0</v>
      </c>
      <c r="C19" s="188" t="str">
        <f>IF(B18='data list'!N2,"",IF(B18='data list'!N4,"代金は商品配送時に配送員にお支払い下さい。",IF(B18='data list'!N3,"払込み手数料はお客様ご負担です",IF(B18='data list'!N5,"商品発送後に請求書が別送で届きます",""))))</f>
        <v/>
      </c>
      <c r="D19" s="189"/>
    </row>
    <row r="20" spans="1:6" ht="19.899999999999999" hidden="1" customHeight="1" x14ac:dyDescent="0.2"/>
    <row r="21" spans="1:6" ht="19.899999999999999" customHeight="1" thickBot="1" x14ac:dyDescent="0.25"/>
    <row r="22" spans="1:6" ht="19.899999999999999" customHeight="1" x14ac:dyDescent="0.2">
      <c r="A22" s="34" t="s">
        <v>49</v>
      </c>
      <c r="B22" s="191" t="s">
        <v>45</v>
      </c>
      <c r="C22" s="186"/>
      <c r="D22" s="187"/>
      <c r="F22" s="80"/>
    </row>
    <row r="23" spans="1:6" ht="19.899999999999999" customHeight="1" x14ac:dyDescent="0.2">
      <c r="A23" s="24" t="s">
        <v>50</v>
      </c>
      <c r="B23" s="190">
        <v>45628</v>
      </c>
      <c r="C23" s="166"/>
      <c r="D23" s="167"/>
      <c r="F23" s="81"/>
    </row>
    <row r="24" spans="1:6" ht="19.899999999999999" customHeight="1" thickBot="1" x14ac:dyDescent="0.25">
      <c r="A24" s="23" t="s">
        <v>51</v>
      </c>
      <c r="B24" s="192" t="s">
        <v>45</v>
      </c>
      <c r="C24" s="163"/>
      <c r="D24" s="164"/>
    </row>
    <row r="25" spans="1:6" ht="19.899999999999999" hidden="1" customHeight="1" x14ac:dyDescent="0.2"/>
    <row r="26" spans="1:6" ht="19.899999999999999" customHeight="1" thickBot="1" x14ac:dyDescent="0.25"/>
    <row r="27" spans="1:6" ht="19.899999999999999" customHeight="1" thickBot="1" x14ac:dyDescent="0.25">
      <c r="A27" s="193" t="s">
        <v>13</v>
      </c>
      <c r="B27" s="144"/>
      <c r="C27" s="144"/>
      <c r="D27" s="145"/>
      <c r="F27" s="175" t="s">
        <v>52</v>
      </c>
    </row>
    <row r="28" spans="1:6" ht="19.899999999999999" customHeight="1" thickBot="1" x14ac:dyDescent="0.25">
      <c r="A28" s="21" t="s">
        <v>21</v>
      </c>
      <c r="B28" s="194" t="s">
        <v>45</v>
      </c>
      <c r="C28" s="195"/>
      <c r="D28" s="196"/>
      <c r="F28" s="175"/>
    </row>
    <row r="29" spans="1:6" ht="19.899999999999999" hidden="1" customHeight="1" x14ac:dyDescent="0.2"/>
    <row r="30" spans="1:6" ht="19.899999999999999" customHeight="1" thickBot="1" x14ac:dyDescent="0.25">
      <c r="F30"/>
    </row>
    <row r="31" spans="1:6" ht="19.899999999999999" customHeight="1" thickBot="1" x14ac:dyDescent="0.25">
      <c r="A31" s="19" t="s">
        <v>186</v>
      </c>
      <c r="B31" s="197" t="s">
        <v>45</v>
      </c>
      <c r="C31" s="195"/>
      <c r="D31" s="198"/>
      <c r="F31"/>
    </row>
    <row r="32" spans="1:6" ht="19.899999999999999" customHeight="1" x14ac:dyDescent="0.2">
      <c r="A32" s="25" t="s">
        <v>53</v>
      </c>
      <c r="B32" s="199"/>
      <c r="C32" s="200"/>
      <c r="D32" s="201"/>
      <c r="F32"/>
    </row>
    <row r="33" spans="1:7" ht="19.899999999999999" customHeight="1" x14ac:dyDescent="0.2">
      <c r="A33" s="22" t="s">
        <v>54</v>
      </c>
      <c r="B33" s="12"/>
      <c r="C33" s="26" t="s">
        <v>55</v>
      </c>
      <c r="D33" s="29"/>
      <c r="F33"/>
    </row>
    <row r="34" spans="1:7" ht="19.899999999999999" hidden="1" customHeight="1" x14ac:dyDescent="0.2">
      <c r="A34" s="22" t="s">
        <v>56</v>
      </c>
      <c r="B34" s="12"/>
      <c r="C34" s="26" t="s">
        <v>57</v>
      </c>
      <c r="D34" s="29"/>
      <c r="E34" s="10"/>
      <c r="F34"/>
      <c r="G34" s="10"/>
    </row>
    <row r="35" spans="1:7" ht="19.899999999999999" hidden="1" customHeight="1" x14ac:dyDescent="0.2">
      <c r="A35" s="22" t="s">
        <v>58</v>
      </c>
      <c r="B35" s="12"/>
      <c r="C35" s="26" t="s">
        <v>59</v>
      </c>
      <c r="D35" s="29"/>
      <c r="F35"/>
    </row>
    <row r="36" spans="1:7" ht="19.899999999999999" hidden="1" customHeight="1" thickBot="1" x14ac:dyDescent="0.25">
      <c r="A36" s="23" t="s">
        <v>60</v>
      </c>
      <c r="B36" s="15"/>
      <c r="C36" s="27" t="s">
        <v>61</v>
      </c>
      <c r="D36" s="30"/>
      <c r="F36"/>
    </row>
    <row r="37" spans="1:7" ht="19.899999999999999" hidden="1" customHeight="1" x14ac:dyDescent="0.2">
      <c r="F37"/>
    </row>
    <row r="38" spans="1:7" ht="19.899999999999999" customHeight="1" x14ac:dyDescent="0.2">
      <c r="F38"/>
    </row>
    <row r="39" spans="1:7" ht="19.899999999999999" customHeight="1" x14ac:dyDescent="0.2">
      <c r="A39"/>
      <c r="B39"/>
      <c r="C39"/>
      <c r="D39"/>
      <c r="E39"/>
      <c r="F39"/>
    </row>
    <row r="40" spans="1:7" ht="19.899999999999999" hidden="1" customHeight="1" x14ac:dyDescent="0.2">
      <c r="F40"/>
    </row>
    <row r="41" spans="1:7" ht="19.899999999999999" hidden="1" customHeight="1" x14ac:dyDescent="0.2">
      <c r="F41"/>
    </row>
    <row r="42" spans="1:7" ht="19.899999999999999" hidden="1" customHeight="1" x14ac:dyDescent="0.2">
      <c r="F42"/>
    </row>
    <row r="43" spans="1:7" ht="19.899999999999999" hidden="1" customHeight="1" x14ac:dyDescent="0.2">
      <c r="F43"/>
    </row>
    <row r="44" spans="1:7" ht="19.899999999999999" customHeight="1" thickBot="1" x14ac:dyDescent="0.25">
      <c r="F44"/>
    </row>
    <row r="45" spans="1:7" ht="19.899999999999999" customHeight="1" thickBot="1" x14ac:dyDescent="0.25">
      <c r="A45" s="172" t="s">
        <v>194</v>
      </c>
      <c r="B45" s="173"/>
      <c r="C45" s="173"/>
      <c r="D45" s="169"/>
    </row>
    <row r="46" spans="1:7" ht="19.899999999999999" customHeight="1" thickBot="1" x14ac:dyDescent="0.25">
      <c r="A46" s="170"/>
      <c r="B46" s="174"/>
      <c r="C46" s="174"/>
      <c r="D46" s="171"/>
    </row>
    <row r="47" spans="1:7" ht="19.899999999999999" customHeight="1" x14ac:dyDescent="0.2">
      <c r="A47" s="176"/>
      <c r="B47" s="177"/>
      <c r="C47" s="177"/>
      <c r="D47" s="178"/>
    </row>
    <row r="48" spans="1:7" ht="19.899999999999999" customHeight="1" x14ac:dyDescent="0.2">
      <c r="A48" s="179"/>
      <c r="B48" s="180"/>
      <c r="C48" s="180"/>
      <c r="D48" s="181"/>
    </row>
    <row r="49" spans="1:4" ht="19.899999999999999" customHeight="1" x14ac:dyDescent="0.2">
      <c r="A49" s="179"/>
      <c r="B49" s="180"/>
      <c r="C49" s="180"/>
      <c r="D49" s="181"/>
    </row>
    <row r="50" spans="1:4" ht="19.899999999999999" customHeight="1" x14ac:dyDescent="0.2">
      <c r="A50" s="179"/>
      <c r="B50" s="180"/>
      <c r="C50" s="180"/>
      <c r="D50" s="181"/>
    </row>
    <row r="51" spans="1:4" ht="19.899999999999999" customHeight="1" x14ac:dyDescent="0.2">
      <c r="A51" s="179"/>
      <c r="B51" s="180"/>
      <c r="C51" s="180"/>
      <c r="D51" s="181"/>
    </row>
    <row r="52" spans="1:4" ht="19.899999999999999" customHeight="1" thickBot="1" x14ac:dyDescent="0.25">
      <c r="A52" s="182"/>
      <c r="B52" s="183"/>
      <c r="C52" s="183"/>
      <c r="D52" s="184"/>
    </row>
    <row r="53" spans="1:4" ht="19.899999999999999" customHeight="1" thickBot="1" x14ac:dyDescent="0.25"/>
    <row r="54" spans="1:4" ht="19.899999999999999" customHeight="1" x14ac:dyDescent="0.2">
      <c r="A54" s="172" t="s">
        <v>199</v>
      </c>
      <c r="B54" s="173"/>
      <c r="C54" s="173"/>
      <c r="D54" s="169"/>
    </row>
    <row r="55" spans="1:4" ht="19.899999999999999" customHeight="1" thickBot="1" x14ac:dyDescent="0.25">
      <c r="A55" s="170"/>
      <c r="B55" s="174"/>
      <c r="C55" s="174"/>
      <c r="D55" s="171"/>
    </row>
    <row r="56" spans="1:4" ht="19.899999999999999" customHeight="1" thickBot="1" x14ac:dyDescent="0.25">
      <c r="A56" s="206" t="s">
        <v>62</v>
      </c>
      <c r="B56" s="207"/>
      <c r="C56" s="206" t="s">
        <v>172</v>
      </c>
      <c r="D56" s="207"/>
    </row>
    <row r="57" spans="1:4" ht="19.899999999999999" customHeight="1" thickBot="1" x14ac:dyDescent="0.25">
      <c r="A57" s="206" t="s">
        <v>175</v>
      </c>
      <c r="B57" s="207"/>
      <c r="C57" s="206" t="s">
        <v>229</v>
      </c>
      <c r="D57" s="207"/>
    </row>
    <row r="58" spans="1:4" ht="19.899999999999999" customHeight="1" thickBot="1" x14ac:dyDescent="0.25">
      <c r="A58" s="206" t="s">
        <v>171</v>
      </c>
      <c r="B58" s="207"/>
      <c r="C58" s="206" t="s">
        <v>180</v>
      </c>
      <c r="D58" s="207"/>
    </row>
    <row r="59" spans="1:4" ht="19.899999999999999" customHeight="1" thickBot="1" x14ac:dyDescent="0.25">
      <c r="A59" s="206" t="s">
        <v>176</v>
      </c>
      <c r="B59" s="207"/>
      <c r="C59" s="206" t="s">
        <v>181</v>
      </c>
      <c r="D59" s="207"/>
    </row>
    <row r="60" spans="1:4" ht="19.899999999999999" customHeight="1" thickBot="1" x14ac:dyDescent="0.25">
      <c r="A60" s="206" t="s">
        <v>177</v>
      </c>
      <c r="B60" s="207"/>
      <c r="C60" s="206" t="s">
        <v>182</v>
      </c>
      <c r="D60" s="207"/>
    </row>
    <row r="61" spans="1:4" ht="19.899999999999999" customHeight="1" thickBot="1" x14ac:dyDescent="0.25">
      <c r="A61" s="206" t="s">
        <v>178</v>
      </c>
      <c r="B61" s="207"/>
      <c r="C61" s="206" t="s">
        <v>183</v>
      </c>
      <c r="D61" s="207"/>
    </row>
    <row r="62" spans="1:4" ht="19.899999999999999" customHeight="1" thickBot="1" x14ac:dyDescent="0.25">
      <c r="A62" s="206" t="s">
        <v>179</v>
      </c>
      <c r="B62" s="207"/>
      <c r="C62" s="206" t="s">
        <v>184</v>
      </c>
      <c r="D62" s="207"/>
    </row>
    <row r="63" spans="1:4" ht="19.899999999999999" customHeight="1" thickBot="1" x14ac:dyDescent="0.25">
      <c r="A63" s="208" t="s">
        <v>200</v>
      </c>
      <c r="B63" s="144"/>
      <c r="C63" s="144"/>
      <c r="D63" s="145"/>
    </row>
    <row r="64" spans="1:4" ht="19.899999999999999" customHeight="1" x14ac:dyDescent="0.2">
      <c r="A64" s="209"/>
      <c r="B64" s="177"/>
      <c r="C64" s="177"/>
      <c r="D64" s="178"/>
    </row>
    <row r="65" spans="1:4" ht="19.899999999999999" customHeight="1" thickBot="1" x14ac:dyDescent="0.25">
      <c r="A65" s="182"/>
      <c r="B65" s="183"/>
      <c r="C65" s="183"/>
      <c r="D65" s="184"/>
    </row>
    <row r="66" spans="1:4" ht="19.899999999999999" customHeight="1" thickBot="1" x14ac:dyDescent="0.25"/>
    <row r="67" spans="1:4" ht="19.899999999999999" customHeight="1" x14ac:dyDescent="0.2">
      <c r="C67" s="168" t="s">
        <v>63</v>
      </c>
      <c r="D67" s="169"/>
    </row>
    <row r="68" spans="1:4" ht="19.899999999999999" customHeight="1" thickBot="1" x14ac:dyDescent="0.25">
      <c r="C68" s="170"/>
      <c r="D68" s="171"/>
    </row>
  </sheetData>
  <sheetProtection algorithmName="SHA-512" hashValue="CNIaDZDNUNaKh4ZzRFS6XT//rl7T3vi5gyay9AykdmwIHoUHcdonrRPwofR2wy08bRetb9UccV5GBOINbBfdiw==" saltValue="C6L6AqxlWq1tXZM0GILbkg==" spinCount="100000" sheet="1" objects="1" scenarios="1"/>
  <protectedRanges>
    <protectedRange sqref="B2 D2 B3:D7 B11 B12:D15 B15 B15 B18 B22:D24 B28 B31 B32 B33 D33 B39 A47 A56:D62 A64" name="範囲1"/>
  </protectedRanges>
  <mergeCells count="42">
    <mergeCell ref="A62:B62"/>
    <mergeCell ref="A63:D63"/>
    <mergeCell ref="A64:D65"/>
    <mergeCell ref="C62:D62"/>
    <mergeCell ref="C59:D59"/>
    <mergeCell ref="A60:B60"/>
    <mergeCell ref="C60:D60"/>
    <mergeCell ref="A61:B61"/>
    <mergeCell ref="C61:D61"/>
    <mergeCell ref="A59:B59"/>
    <mergeCell ref="A56:B56"/>
    <mergeCell ref="C56:D56"/>
    <mergeCell ref="A57:B57"/>
    <mergeCell ref="C57:D57"/>
    <mergeCell ref="A58:B58"/>
    <mergeCell ref="C58:D58"/>
    <mergeCell ref="A1:D1"/>
    <mergeCell ref="B13:D13"/>
    <mergeCell ref="B12:D12"/>
    <mergeCell ref="A10:D10"/>
    <mergeCell ref="B6:D6"/>
    <mergeCell ref="B7:D7"/>
    <mergeCell ref="B3:D3"/>
    <mergeCell ref="B11:D11"/>
    <mergeCell ref="B4:D4"/>
    <mergeCell ref="B5:D5"/>
    <mergeCell ref="B15:D15"/>
    <mergeCell ref="B14:D14"/>
    <mergeCell ref="C67:D68"/>
    <mergeCell ref="A54:D55"/>
    <mergeCell ref="F27:F28"/>
    <mergeCell ref="A47:D52"/>
    <mergeCell ref="A45:D46"/>
    <mergeCell ref="B18:D18"/>
    <mergeCell ref="C19:D19"/>
    <mergeCell ref="B23:D23"/>
    <mergeCell ref="B22:D22"/>
    <mergeCell ref="B24:D24"/>
    <mergeCell ref="A27:D27"/>
    <mergeCell ref="B28:D28"/>
    <mergeCell ref="B31:D31"/>
    <mergeCell ref="B32:D32"/>
  </mergeCells>
  <phoneticPr fontId="2"/>
  <conditionalFormatting sqref="A12:D15">
    <cfRule type="expression" dxfId="20" priority="13">
      <formula>$B$11="▼ご選択ください"</formula>
    </cfRule>
    <cfRule type="expression" dxfId="19" priority="41">
      <formula>$B$11="注文者を送り主として指定する"</formula>
    </cfRule>
  </conditionalFormatting>
  <conditionalFormatting sqref="A23:D23">
    <cfRule type="expression" dxfId="18" priority="31">
      <formula>NOT($B$22="お届け日を指定する")</formula>
    </cfRule>
  </conditionalFormatting>
  <conditionalFormatting sqref="A32:D36">
    <cfRule type="expression" dxfId="17" priority="9">
      <formula>$B$31="▼ご選択ください"</formula>
    </cfRule>
    <cfRule type="expression" dxfId="16" priority="44">
      <formula>$B$31="不要"</formula>
    </cfRule>
  </conditionalFormatting>
  <conditionalFormatting sqref="A34:D34">
    <cfRule type="expression" dxfId="15" priority="32">
      <formula>NOT($B$28="出産内祝い")</formula>
    </cfRule>
  </conditionalFormatting>
  <conditionalFormatting sqref="A36:D36">
    <cfRule type="expression" dxfId="14" priority="33">
      <formula>NOT($B$28="出産内祝い")</formula>
    </cfRule>
  </conditionalFormatting>
  <conditionalFormatting sqref="B2">
    <cfRule type="expression" dxfId="13" priority="30">
      <formula>$B$2=""</formula>
    </cfRule>
  </conditionalFormatting>
  <conditionalFormatting sqref="B3:D3">
    <cfRule type="expression" dxfId="12" priority="28">
      <formula>$B$3=""</formula>
    </cfRule>
  </conditionalFormatting>
  <conditionalFormatting sqref="B4:D4">
    <cfRule type="expression" dxfId="11" priority="27">
      <formula>$B$4=""</formula>
    </cfRule>
  </conditionalFormatting>
  <conditionalFormatting sqref="B5:D5">
    <cfRule type="expression" dxfId="10" priority="26">
      <formula>$B$5=""</formula>
    </cfRule>
  </conditionalFormatting>
  <conditionalFormatting sqref="B6:D6">
    <cfRule type="expression" dxfId="9" priority="25">
      <formula>$B$6=""</formula>
    </cfRule>
  </conditionalFormatting>
  <conditionalFormatting sqref="B7:D7">
    <cfRule type="expression" dxfId="8" priority="24">
      <formula>$B$7=""</formula>
    </cfRule>
  </conditionalFormatting>
  <conditionalFormatting sqref="B11:D11">
    <cfRule type="expression" dxfId="7" priority="12">
      <formula>$B$11="▼ご選択ください"</formula>
    </cfRule>
  </conditionalFormatting>
  <conditionalFormatting sqref="B18:D18">
    <cfRule type="expression" dxfId="6" priority="3">
      <formula>$B$18="▼ご選択ください"</formula>
    </cfRule>
  </conditionalFormatting>
  <conditionalFormatting sqref="B22:D22">
    <cfRule type="expression" dxfId="5" priority="11">
      <formula>$B$22="▼ご選択ください"</formula>
    </cfRule>
  </conditionalFormatting>
  <conditionalFormatting sqref="B23:D23">
    <cfRule type="cellIs" dxfId="4" priority="2" operator="lessThanOrEqual">
      <formula>TODAY()+7</formula>
    </cfRule>
  </conditionalFormatting>
  <conditionalFormatting sqref="B24:D24">
    <cfRule type="expression" dxfId="3" priority="10">
      <formula>$B$24="▼ご選択ください"</formula>
    </cfRule>
  </conditionalFormatting>
  <conditionalFormatting sqref="B28:D28">
    <cfRule type="expression" dxfId="2" priority="22">
      <formula>$B$28="▼ご選択ください"</formula>
    </cfRule>
  </conditionalFormatting>
  <conditionalFormatting sqref="B31:D31">
    <cfRule type="expression" dxfId="1" priority="8">
      <formula>$B$31="▼ご選択ください"</formula>
    </cfRule>
  </conditionalFormatting>
  <conditionalFormatting sqref="D2">
    <cfRule type="expression" dxfId="0" priority="20">
      <formula>$D$2=""</formula>
    </cfRule>
  </conditionalFormatting>
  <dataValidations count="6">
    <dataValidation type="textLength" operator="equal" allowBlank="1" showInputMessage="1" showErrorMessage="1" sqref="B3 B13" xr:uid="{00000000-0002-0000-0100-000001000000}">
      <formula1>8</formula1>
    </dataValidation>
    <dataValidation type="textLength" allowBlank="1" showInputMessage="1" showErrorMessage="1" sqref="B15 B5" xr:uid="{00000000-0002-0000-0100-000002000000}">
      <formula1>10</formula1>
      <formula2>11</formula2>
    </dataValidation>
    <dataValidation type="list" allowBlank="1" showInputMessage="1" showErrorMessage="1" sqref="B11:D11" xr:uid="{00000000-0002-0000-0100-000005000000}">
      <formula1>"▼ご選択ください,注文者を送り主として指定する,注文者と異なる送り主を、別途指定する"</formula1>
    </dataValidation>
    <dataValidation allowBlank="1" showInputMessage="1" showErrorMessage="1" prompt="ご注文に関する確認を行わせていただく方の情報をご記載ください" sqref="B2" xr:uid="{00000000-0002-0000-0100-00000B000000}"/>
    <dataValidation allowBlank="1" showInputMessage="1" showErrorMessage="1" prompt="多くのパソコンでは、郵便番号（ハイフンあり）を入力しスペースキーを押すと、住所への変換が可能です" sqref="B4:D4" xr:uid="{00000000-0002-0000-0100-00000C000000}"/>
    <dataValidation type="date" allowBlank="1" showInputMessage="1" showErrorMessage="1" prompt="入力した希望日が赤字の場合、_x000a_ご希望に添えない場合があります。_x000a_詳しくはご注文確認のお電話にてご確認下さい。" sqref="B23:D23" xr:uid="{00000000-0002-0000-0100-00000E000000}">
      <formula1>44774</formula1>
      <formula2>47848</formula2>
    </dataValidation>
  </dataValidations>
  <hyperlinks>
    <hyperlink ref="F27" r:id="rId1" display="https://www.okomeya.net/info/giftservice" xr:uid="{00000000-0004-0000-0100-000000000000}"/>
    <hyperlink ref="C67" location="配送先入力シート!A1" display="配送先入力シートに進む" xr:uid="{00000000-0004-0000-0100-000004000000}"/>
    <hyperlink ref="F27:F28" r:id="rId2" display="https://nishidaya.com/c/gr61" xr:uid="{0FCEE0FE-1095-4431-909A-0C9217488588}"/>
  </hyperlinks>
  <printOptions horizontalCentered="1"/>
  <pageMargins left="0.23622047244094491" right="0.23622047244094491" top="0.74803149606299213" bottom="0.74803149606299213" header="0.31496062992125978" footer="0.31496062992125978"/>
  <pageSetup paperSize="9" scale="60" orientation="portrait"/>
  <headerFooter>
    <oddHeader>&amp;C&amp;"ＭＳ Ｐゴシック,太字"&amp;16 ご注文者様情報・ギフトサービス</oddHeader>
    <oddFooter>&amp;C八代目儀兵衛</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90" r:id="rId5" name="Check Box 42">
              <controlPr defaultSize="0" autoFill="0" autoLine="0" autoPict="0">
                <anchor moveWithCells="1">
                  <from>
                    <xdr:col>0</xdr:col>
                    <xdr:colOff>50800</xdr:colOff>
                    <xdr:row>56</xdr:row>
                    <xdr:rowOff>19050</xdr:rowOff>
                  </from>
                  <to>
                    <xdr:col>0</xdr:col>
                    <xdr:colOff>361950</xdr:colOff>
                    <xdr:row>57</xdr:row>
                    <xdr:rowOff>12700</xdr:rowOff>
                  </to>
                </anchor>
              </controlPr>
            </control>
          </mc:Choice>
        </mc:AlternateContent>
        <mc:AlternateContent xmlns:mc="http://schemas.openxmlformats.org/markup-compatibility/2006">
          <mc:Choice Requires="x14">
            <control shapeId="2091" r:id="rId6" name="Check Box 43">
              <controlPr defaultSize="0" autoFill="0" autoLine="0" autoPict="0">
                <anchor moveWithCells="1">
                  <from>
                    <xdr:col>0</xdr:col>
                    <xdr:colOff>50800</xdr:colOff>
                    <xdr:row>56</xdr:row>
                    <xdr:rowOff>19050</xdr:rowOff>
                  </from>
                  <to>
                    <xdr:col>0</xdr:col>
                    <xdr:colOff>361950</xdr:colOff>
                    <xdr:row>57</xdr:row>
                    <xdr:rowOff>12700</xdr:rowOff>
                  </to>
                </anchor>
              </controlPr>
            </control>
          </mc:Choice>
        </mc:AlternateContent>
        <mc:AlternateContent xmlns:mc="http://schemas.openxmlformats.org/markup-compatibility/2006">
          <mc:Choice Requires="x14">
            <control shapeId="2092" r:id="rId7" name="Check Box 44">
              <controlPr defaultSize="0" autoFill="0" autoLine="0" autoPict="0">
                <anchor moveWithCells="1">
                  <from>
                    <xdr:col>0</xdr:col>
                    <xdr:colOff>50800</xdr:colOff>
                    <xdr:row>57</xdr:row>
                    <xdr:rowOff>19050</xdr:rowOff>
                  </from>
                  <to>
                    <xdr:col>0</xdr:col>
                    <xdr:colOff>361950</xdr:colOff>
                    <xdr:row>58</xdr:row>
                    <xdr:rowOff>12700</xdr:rowOff>
                  </to>
                </anchor>
              </controlPr>
            </control>
          </mc:Choice>
        </mc:AlternateContent>
        <mc:AlternateContent xmlns:mc="http://schemas.openxmlformats.org/markup-compatibility/2006">
          <mc:Choice Requires="x14">
            <control shapeId="2093" r:id="rId8" name="Check Box 45">
              <controlPr defaultSize="0" autoFill="0" autoLine="0" autoPict="0">
                <anchor moveWithCells="1">
                  <from>
                    <xdr:col>0</xdr:col>
                    <xdr:colOff>50800</xdr:colOff>
                    <xdr:row>57</xdr:row>
                    <xdr:rowOff>19050</xdr:rowOff>
                  </from>
                  <to>
                    <xdr:col>0</xdr:col>
                    <xdr:colOff>361950</xdr:colOff>
                    <xdr:row>58</xdr:row>
                    <xdr:rowOff>12700</xdr:rowOff>
                  </to>
                </anchor>
              </controlPr>
            </control>
          </mc:Choice>
        </mc:AlternateContent>
        <mc:AlternateContent xmlns:mc="http://schemas.openxmlformats.org/markup-compatibility/2006">
          <mc:Choice Requires="x14">
            <control shapeId="2094" r:id="rId9" name="Check Box 46">
              <controlPr defaultSize="0" autoFill="0" autoLine="0" autoPict="0">
                <anchor moveWithCells="1">
                  <from>
                    <xdr:col>0</xdr:col>
                    <xdr:colOff>50800</xdr:colOff>
                    <xdr:row>57</xdr:row>
                    <xdr:rowOff>19050</xdr:rowOff>
                  </from>
                  <to>
                    <xdr:col>0</xdr:col>
                    <xdr:colOff>361950</xdr:colOff>
                    <xdr:row>58</xdr:row>
                    <xdr:rowOff>12700</xdr:rowOff>
                  </to>
                </anchor>
              </controlPr>
            </control>
          </mc:Choice>
        </mc:AlternateContent>
        <mc:AlternateContent xmlns:mc="http://schemas.openxmlformats.org/markup-compatibility/2006">
          <mc:Choice Requires="x14">
            <control shapeId="2095" r:id="rId10" name="Check Box 47">
              <controlPr defaultSize="0" autoFill="0" autoLine="0" autoPict="0">
                <anchor moveWithCells="1">
                  <from>
                    <xdr:col>0</xdr:col>
                    <xdr:colOff>50800</xdr:colOff>
                    <xdr:row>58</xdr:row>
                    <xdr:rowOff>19050</xdr:rowOff>
                  </from>
                  <to>
                    <xdr:col>0</xdr:col>
                    <xdr:colOff>361950</xdr:colOff>
                    <xdr:row>59</xdr:row>
                    <xdr:rowOff>12700</xdr:rowOff>
                  </to>
                </anchor>
              </controlPr>
            </control>
          </mc:Choice>
        </mc:AlternateContent>
        <mc:AlternateContent xmlns:mc="http://schemas.openxmlformats.org/markup-compatibility/2006">
          <mc:Choice Requires="x14">
            <control shapeId="2096" r:id="rId11" name="Check Box 48">
              <controlPr defaultSize="0" autoFill="0" autoLine="0" autoPict="0">
                <anchor moveWithCells="1">
                  <from>
                    <xdr:col>0</xdr:col>
                    <xdr:colOff>50800</xdr:colOff>
                    <xdr:row>58</xdr:row>
                    <xdr:rowOff>19050</xdr:rowOff>
                  </from>
                  <to>
                    <xdr:col>0</xdr:col>
                    <xdr:colOff>361950</xdr:colOff>
                    <xdr:row>59</xdr:row>
                    <xdr:rowOff>12700</xdr:rowOff>
                  </to>
                </anchor>
              </controlPr>
            </control>
          </mc:Choice>
        </mc:AlternateContent>
        <mc:AlternateContent xmlns:mc="http://schemas.openxmlformats.org/markup-compatibility/2006">
          <mc:Choice Requires="x14">
            <control shapeId="2097" r:id="rId12" name="Check Box 49">
              <controlPr defaultSize="0" autoFill="0" autoLine="0" autoPict="0">
                <anchor moveWithCells="1">
                  <from>
                    <xdr:col>0</xdr:col>
                    <xdr:colOff>50800</xdr:colOff>
                    <xdr:row>58</xdr:row>
                    <xdr:rowOff>19050</xdr:rowOff>
                  </from>
                  <to>
                    <xdr:col>0</xdr:col>
                    <xdr:colOff>361950</xdr:colOff>
                    <xdr:row>59</xdr:row>
                    <xdr:rowOff>12700</xdr:rowOff>
                  </to>
                </anchor>
              </controlPr>
            </control>
          </mc:Choice>
        </mc:AlternateContent>
        <mc:AlternateContent xmlns:mc="http://schemas.openxmlformats.org/markup-compatibility/2006">
          <mc:Choice Requires="x14">
            <control shapeId="2098" r:id="rId13" name="Check Box 50">
              <controlPr defaultSize="0" autoFill="0" autoLine="0" autoPict="0">
                <anchor moveWithCells="1">
                  <from>
                    <xdr:col>0</xdr:col>
                    <xdr:colOff>50800</xdr:colOff>
                    <xdr:row>58</xdr:row>
                    <xdr:rowOff>19050</xdr:rowOff>
                  </from>
                  <to>
                    <xdr:col>0</xdr:col>
                    <xdr:colOff>361950</xdr:colOff>
                    <xdr:row>59</xdr:row>
                    <xdr:rowOff>12700</xdr:rowOff>
                  </to>
                </anchor>
              </controlPr>
            </control>
          </mc:Choice>
        </mc:AlternateContent>
        <mc:AlternateContent xmlns:mc="http://schemas.openxmlformats.org/markup-compatibility/2006">
          <mc:Choice Requires="x14">
            <control shapeId="2099" r:id="rId14" name="Check Box 51">
              <controlPr defaultSize="0" autoFill="0" autoLine="0" autoPict="0">
                <anchor moveWithCells="1">
                  <from>
                    <xdr:col>0</xdr:col>
                    <xdr:colOff>50800</xdr:colOff>
                    <xdr:row>59</xdr:row>
                    <xdr:rowOff>19050</xdr:rowOff>
                  </from>
                  <to>
                    <xdr:col>0</xdr:col>
                    <xdr:colOff>361950</xdr:colOff>
                    <xdr:row>60</xdr:row>
                    <xdr:rowOff>12700</xdr:rowOff>
                  </to>
                </anchor>
              </controlPr>
            </control>
          </mc:Choice>
        </mc:AlternateContent>
        <mc:AlternateContent xmlns:mc="http://schemas.openxmlformats.org/markup-compatibility/2006">
          <mc:Choice Requires="x14">
            <control shapeId="2100" r:id="rId15" name="Check Box 52">
              <controlPr defaultSize="0" autoFill="0" autoLine="0" autoPict="0">
                <anchor moveWithCells="1">
                  <from>
                    <xdr:col>0</xdr:col>
                    <xdr:colOff>50800</xdr:colOff>
                    <xdr:row>59</xdr:row>
                    <xdr:rowOff>19050</xdr:rowOff>
                  </from>
                  <to>
                    <xdr:col>0</xdr:col>
                    <xdr:colOff>361950</xdr:colOff>
                    <xdr:row>60</xdr:row>
                    <xdr:rowOff>12700</xdr:rowOff>
                  </to>
                </anchor>
              </controlPr>
            </control>
          </mc:Choice>
        </mc:AlternateContent>
        <mc:AlternateContent xmlns:mc="http://schemas.openxmlformats.org/markup-compatibility/2006">
          <mc:Choice Requires="x14">
            <control shapeId="2101" r:id="rId16" name="Check Box 53">
              <controlPr defaultSize="0" autoFill="0" autoLine="0" autoPict="0">
                <anchor moveWithCells="1">
                  <from>
                    <xdr:col>0</xdr:col>
                    <xdr:colOff>50800</xdr:colOff>
                    <xdr:row>59</xdr:row>
                    <xdr:rowOff>19050</xdr:rowOff>
                  </from>
                  <to>
                    <xdr:col>0</xdr:col>
                    <xdr:colOff>361950</xdr:colOff>
                    <xdr:row>60</xdr:row>
                    <xdr:rowOff>12700</xdr:rowOff>
                  </to>
                </anchor>
              </controlPr>
            </control>
          </mc:Choice>
        </mc:AlternateContent>
        <mc:AlternateContent xmlns:mc="http://schemas.openxmlformats.org/markup-compatibility/2006">
          <mc:Choice Requires="x14">
            <control shapeId="2102" r:id="rId17" name="Check Box 54">
              <controlPr defaultSize="0" autoFill="0" autoLine="0" autoPict="0">
                <anchor moveWithCells="1">
                  <from>
                    <xdr:col>0</xdr:col>
                    <xdr:colOff>50800</xdr:colOff>
                    <xdr:row>59</xdr:row>
                    <xdr:rowOff>19050</xdr:rowOff>
                  </from>
                  <to>
                    <xdr:col>0</xdr:col>
                    <xdr:colOff>361950</xdr:colOff>
                    <xdr:row>60</xdr:row>
                    <xdr:rowOff>12700</xdr:rowOff>
                  </to>
                </anchor>
              </controlPr>
            </control>
          </mc:Choice>
        </mc:AlternateContent>
        <mc:AlternateContent xmlns:mc="http://schemas.openxmlformats.org/markup-compatibility/2006">
          <mc:Choice Requires="x14">
            <control shapeId="2103" r:id="rId18" name="Check Box 55">
              <controlPr defaultSize="0" autoFill="0" autoLine="0" autoPict="0">
                <anchor moveWithCells="1">
                  <from>
                    <xdr:col>0</xdr:col>
                    <xdr:colOff>50800</xdr:colOff>
                    <xdr:row>59</xdr:row>
                    <xdr:rowOff>19050</xdr:rowOff>
                  </from>
                  <to>
                    <xdr:col>0</xdr:col>
                    <xdr:colOff>361950</xdr:colOff>
                    <xdr:row>60</xdr:row>
                    <xdr:rowOff>12700</xdr:rowOff>
                  </to>
                </anchor>
              </controlPr>
            </control>
          </mc:Choice>
        </mc:AlternateContent>
        <mc:AlternateContent xmlns:mc="http://schemas.openxmlformats.org/markup-compatibility/2006">
          <mc:Choice Requires="x14">
            <control shapeId="2104" r:id="rId19" name="Check Box 56">
              <controlPr defaultSize="0" autoFill="0" autoLine="0" autoPict="0">
                <anchor moveWithCells="1">
                  <from>
                    <xdr:col>0</xdr:col>
                    <xdr:colOff>50800</xdr:colOff>
                    <xdr:row>60</xdr:row>
                    <xdr:rowOff>19050</xdr:rowOff>
                  </from>
                  <to>
                    <xdr:col>0</xdr:col>
                    <xdr:colOff>361950</xdr:colOff>
                    <xdr:row>61</xdr:row>
                    <xdr:rowOff>12700</xdr:rowOff>
                  </to>
                </anchor>
              </controlPr>
            </control>
          </mc:Choice>
        </mc:AlternateContent>
        <mc:AlternateContent xmlns:mc="http://schemas.openxmlformats.org/markup-compatibility/2006">
          <mc:Choice Requires="x14">
            <control shapeId="2105" r:id="rId20" name="Check Box 57">
              <controlPr defaultSize="0" autoFill="0" autoLine="0" autoPict="0">
                <anchor moveWithCells="1">
                  <from>
                    <xdr:col>0</xdr:col>
                    <xdr:colOff>50800</xdr:colOff>
                    <xdr:row>60</xdr:row>
                    <xdr:rowOff>19050</xdr:rowOff>
                  </from>
                  <to>
                    <xdr:col>0</xdr:col>
                    <xdr:colOff>361950</xdr:colOff>
                    <xdr:row>61</xdr:row>
                    <xdr:rowOff>12700</xdr:rowOff>
                  </to>
                </anchor>
              </controlPr>
            </control>
          </mc:Choice>
        </mc:AlternateContent>
        <mc:AlternateContent xmlns:mc="http://schemas.openxmlformats.org/markup-compatibility/2006">
          <mc:Choice Requires="x14">
            <control shapeId="2106" r:id="rId21" name="Check Box 58">
              <controlPr defaultSize="0" autoFill="0" autoLine="0" autoPict="0">
                <anchor moveWithCells="1">
                  <from>
                    <xdr:col>0</xdr:col>
                    <xdr:colOff>50800</xdr:colOff>
                    <xdr:row>60</xdr:row>
                    <xdr:rowOff>19050</xdr:rowOff>
                  </from>
                  <to>
                    <xdr:col>0</xdr:col>
                    <xdr:colOff>361950</xdr:colOff>
                    <xdr:row>61</xdr:row>
                    <xdr:rowOff>12700</xdr:rowOff>
                  </to>
                </anchor>
              </controlPr>
            </control>
          </mc:Choice>
        </mc:AlternateContent>
        <mc:AlternateContent xmlns:mc="http://schemas.openxmlformats.org/markup-compatibility/2006">
          <mc:Choice Requires="x14">
            <control shapeId="2107" r:id="rId22" name="Check Box 59">
              <controlPr defaultSize="0" autoFill="0" autoLine="0" autoPict="0">
                <anchor moveWithCells="1">
                  <from>
                    <xdr:col>0</xdr:col>
                    <xdr:colOff>50800</xdr:colOff>
                    <xdr:row>60</xdr:row>
                    <xdr:rowOff>19050</xdr:rowOff>
                  </from>
                  <to>
                    <xdr:col>0</xdr:col>
                    <xdr:colOff>361950</xdr:colOff>
                    <xdr:row>61</xdr:row>
                    <xdr:rowOff>12700</xdr:rowOff>
                  </to>
                </anchor>
              </controlPr>
            </control>
          </mc:Choice>
        </mc:AlternateContent>
        <mc:AlternateContent xmlns:mc="http://schemas.openxmlformats.org/markup-compatibility/2006">
          <mc:Choice Requires="x14">
            <control shapeId="2108" r:id="rId23" name="Check Box 60">
              <controlPr defaultSize="0" autoFill="0" autoLine="0" autoPict="0">
                <anchor moveWithCells="1">
                  <from>
                    <xdr:col>0</xdr:col>
                    <xdr:colOff>50800</xdr:colOff>
                    <xdr:row>60</xdr:row>
                    <xdr:rowOff>19050</xdr:rowOff>
                  </from>
                  <to>
                    <xdr:col>0</xdr:col>
                    <xdr:colOff>361950</xdr:colOff>
                    <xdr:row>61</xdr:row>
                    <xdr:rowOff>12700</xdr:rowOff>
                  </to>
                </anchor>
              </controlPr>
            </control>
          </mc:Choice>
        </mc:AlternateContent>
        <mc:AlternateContent xmlns:mc="http://schemas.openxmlformats.org/markup-compatibility/2006">
          <mc:Choice Requires="x14">
            <control shapeId="2109" r:id="rId24" name="Check Box 61">
              <controlPr defaultSize="0" autoFill="0" autoLine="0" autoPict="0">
                <anchor moveWithCells="1">
                  <from>
                    <xdr:col>0</xdr:col>
                    <xdr:colOff>50800</xdr:colOff>
                    <xdr:row>60</xdr:row>
                    <xdr:rowOff>19050</xdr:rowOff>
                  </from>
                  <to>
                    <xdr:col>0</xdr:col>
                    <xdr:colOff>361950</xdr:colOff>
                    <xdr:row>61</xdr:row>
                    <xdr:rowOff>12700</xdr:rowOff>
                  </to>
                </anchor>
              </controlPr>
            </control>
          </mc:Choice>
        </mc:AlternateContent>
        <mc:AlternateContent xmlns:mc="http://schemas.openxmlformats.org/markup-compatibility/2006">
          <mc:Choice Requires="x14">
            <control shapeId="2110" r:id="rId25" name="Check Box 62">
              <controlPr defaultSize="0" autoFill="0" autoLine="0" autoPict="0">
                <anchor moveWithCells="1">
                  <from>
                    <xdr:col>0</xdr:col>
                    <xdr:colOff>50800</xdr:colOff>
                    <xdr:row>61</xdr:row>
                    <xdr:rowOff>19050</xdr:rowOff>
                  </from>
                  <to>
                    <xdr:col>0</xdr:col>
                    <xdr:colOff>361950</xdr:colOff>
                    <xdr:row>62</xdr:row>
                    <xdr:rowOff>12700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0</xdr:col>
                    <xdr:colOff>50800</xdr:colOff>
                    <xdr:row>55</xdr:row>
                    <xdr:rowOff>19050</xdr:rowOff>
                  </from>
                  <to>
                    <xdr:col>0</xdr:col>
                    <xdr:colOff>361950</xdr:colOff>
                    <xdr:row>56</xdr:row>
                    <xdr:rowOff>12700</xdr:rowOff>
                  </to>
                </anchor>
              </controlPr>
            </control>
          </mc:Choice>
        </mc:AlternateContent>
        <mc:AlternateContent xmlns:mc="http://schemas.openxmlformats.org/markup-compatibility/2006">
          <mc:Choice Requires="x14">
            <control shapeId="2111" r:id="rId27" name="Check Box 63">
              <controlPr defaultSize="0" autoFill="0" autoLine="0" autoPict="0">
                <anchor moveWithCells="1">
                  <from>
                    <xdr:col>2</xdr:col>
                    <xdr:colOff>50800</xdr:colOff>
                    <xdr:row>55</xdr:row>
                    <xdr:rowOff>19050</xdr:rowOff>
                  </from>
                  <to>
                    <xdr:col>2</xdr:col>
                    <xdr:colOff>361950</xdr:colOff>
                    <xdr:row>56</xdr:row>
                    <xdr:rowOff>12700</xdr:rowOff>
                  </to>
                </anchor>
              </controlPr>
            </control>
          </mc:Choice>
        </mc:AlternateContent>
        <mc:AlternateContent xmlns:mc="http://schemas.openxmlformats.org/markup-compatibility/2006">
          <mc:Choice Requires="x14">
            <control shapeId="2113" r:id="rId28" name="Check Box 65">
              <controlPr defaultSize="0" autoFill="0" autoLine="0" autoPict="0">
                <anchor moveWithCells="1">
                  <from>
                    <xdr:col>2</xdr:col>
                    <xdr:colOff>50800</xdr:colOff>
                    <xdr:row>56</xdr:row>
                    <xdr:rowOff>19050</xdr:rowOff>
                  </from>
                  <to>
                    <xdr:col>2</xdr:col>
                    <xdr:colOff>361950</xdr:colOff>
                    <xdr:row>57</xdr:row>
                    <xdr:rowOff>12700</xdr:rowOff>
                  </to>
                </anchor>
              </controlPr>
            </control>
          </mc:Choice>
        </mc:AlternateContent>
        <mc:AlternateContent xmlns:mc="http://schemas.openxmlformats.org/markup-compatibility/2006">
          <mc:Choice Requires="x14">
            <control shapeId="2114" r:id="rId29" name="Check Box 66">
              <controlPr defaultSize="0" autoFill="0" autoLine="0" autoPict="0">
                <anchor moveWithCells="1">
                  <from>
                    <xdr:col>2</xdr:col>
                    <xdr:colOff>50800</xdr:colOff>
                    <xdr:row>56</xdr:row>
                    <xdr:rowOff>19050</xdr:rowOff>
                  </from>
                  <to>
                    <xdr:col>2</xdr:col>
                    <xdr:colOff>361950</xdr:colOff>
                    <xdr:row>57</xdr:row>
                    <xdr:rowOff>12700</xdr:rowOff>
                  </to>
                </anchor>
              </controlPr>
            </control>
          </mc:Choice>
        </mc:AlternateContent>
        <mc:AlternateContent xmlns:mc="http://schemas.openxmlformats.org/markup-compatibility/2006">
          <mc:Choice Requires="x14">
            <control shapeId="2115" r:id="rId30" name="Check Box 67">
              <controlPr defaultSize="0" autoFill="0" autoLine="0" autoPict="0">
                <anchor moveWithCells="1">
                  <from>
                    <xdr:col>2</xdr:col>
                    <xdr:colOff>50800</xdr:colOff>
                    <xdr:row>57</xdr:row>
                    <xdr:rowOff>19050</xdr:rowOff>
                  </from>
                  <to>
                    <xdr:col>2</xdr:col>
                    <xdr:colOff>361950</xdr:colOff>
                    <xdr:row>58</xdr:row>
                    <xdr:rowOff>12700</xdr:rowOff>
                  </to>
                </anchor>
              </controlPr>
            </control>
          </mc:Choice>
        </mc:AlternateContent>
        <mc:AlternateContent xmlns:mc="http://schemas.openxmlformats.org/markup-compatibility/2006">
          <mc:Choice Requires="x14">
            <control shapeId="2119" r:id="rId31" name="Check Box 71">
              <controlPr defaultSize="0" autoFill="0" autoLine="0" autoPict="0">
                <anchor moveWithCells="1">
                  <from>
                    <xdr:col>2</xdr:col>
                    <xdr:colOff>50800</xdr:colOff>
                    <xdr:row>57</xdr:row>
                    <xdr:rowOff>19050</xdr:rowOff>
                  </from>
                  <to>
                    <xdr:col>2</xdr:col>
                    <xdr:colOff>361950</xdr:colOff>
                    <xdr:row>58</xdr:row>
                    <xdr:rowOff>12700</xdr:rowOff>
                  </to>
                </anchor>
              </controlPr>
            </control>
          </mc:Choice>
        </mc:AlternateContent>
        <mc:AlternateContent xmlns:mc="http://schemas.openxmlformats.org/markup-compatibility/2006">
          <mc:Choice Requires="x14">
            <control shapeId="2120" r:id="rId32" name="Check Box 72">
              <controlPr defaultSize="0" autoFill="0" autoLine="0" autoPict="0">
                <anchor moveWithCells="1">
                  <from>
                    <xdr:col>2</xdr:col>
                    <xdr:colOff>50800</xdr:colOff>
                    <xdr:row>57</xdr:row>
                    <xdr:rowOff>19050</xdr:rowOff>
                  </from>
                  <to>
                    <xdr:col>2</xdr:col>
                    <xdr:colOff>361950</xdr:colOff>
                    <xdr:row>58</xdr:row>
                    <xdr:rowOff>12700</xdr:rowOff>
                  </to>
                </anchor>
              </controlPr>
            </control>
          </mc:Choice>
        </mc:AlternateContent>
        <mc:AlternateContent xmlns:mc="http://schemas.openxmlformats.org/markup-compatibility/2006">
          <mc:Choice Requires="x14">
            <control shapeId="2121" r:id="rId33" name="Check Box 73">
              <controlPr defaultSize="0" autoFill="0" autoLine="0" autoPict="0">
                <anchor moveWithCells="1">
                  <from>
                    <xdr:col>2</xdr:col>
                    <xdr:colOff>50800</xdr:colOff>
                    <xdr:row>58</xdr:row>
                    <xdr:rowOff>19050</xdr:rowOff>
                  </from>
                  <to>
                    <xdr:col>2</xdr:col>
                    <xdr:colOff>361950</xdr:colOff>
                    <xdr:row>59</xdr:row>
                    <xdr:rowOff>12700</xdr:rowOff>
                  </to>
                </anchor>
              </controlPr>
            </control>
          </mc:Choice>
        </mc:AlternateContent>
        <mc:AlternateContent xmlns:mc="http://schemas.openxmlformats.org/markup-compatibility/2006">
          <mc:Choice Requires="x14">
            <control shapeId="2122" r:id="rId34" name="Check Box 74">
              <controlPr defaultSize="0" autoFill="0" autoLine="0" autoPict="0">
                <anchor moveWithCells="1">
                  <from>
                    <xdr:col>2</xdr:col>
                    <xdr:colOff>50800</xdr:colOff>
                    <xdr:row>58</xdr:row>
                    <xdr:rowOff>19050</xdr:rowOff>
                  </from>
                  <to>
                    <xdr:col>2</xdr:col>
                    <xdr:colOff>361950</xdr:colOff>
                    <xdr:row>59</xdr:row>
                    <xdr:rowOff>12700</xdr:rowOff>
                  </to>
                </anchor>
              </controlPr>
            </control>
          </mc:Choice>
        </mc:AlternateContent>
        <mc:AlternateContent xmlns:mc="http://schemas.openxmlformats.org/markup-compatibility/2006">
          <mc:Choice Requires="x14">
            <control shapeId="2123" r:id="rId35" name="Check Box 75">
              <controlPr defaultSize="0" autoFill="0" autoLine="0" autoPict="0">
                <anchor moveWithCells="1">
                  <from>
                    <xdr:col>2</xdr:col>
                    <xdr:colOff>50800</xdr:colOff>
                    <xdr:row>58</xdr:row>
                    <xdr:rowOff>19050</xdr:rowOff>
                  </from>
                  <to>
                    <xdr:col>2</xdr:col>
                    <xdr:colOff>361950</xdr:colOff>
                    <xdr:row>59</xdr:row>
                    <xdr:rowOff>12700</xdr:rowOff>
                  </to>
                </anchor>
              </controlPr>
            </control>
          </mc:Choice>
        </mc:AlternateContent>
        <mc:AlternateContent xmlns:mc="http://schemas.openxmlformats.org/markup-compatibility/2006">
          <mc:Choice Requires="x14">
            <control shapeId="2124" r:id="rId36" name="Check Box 76">
              <controlPr defaultSize="0" autoFill="0" autoLine="0" autoPict="0">
                <anchor moveWithCells="1">
                  <from>
                    <xdr:col>2</xdr:col>
                    <xdr:colOff>50800</xdr:colOff>
                    <xdr:row>58</xdr:row>
                    <xdr:rowOff>19050</xdr:rowOff>
                  </from>
                  <to>
                    <xdr:col>2</xdr:col>
                    <xdr:colOff>361950</xdr:colOff>
                    <xdr:row>59</xdr:row>
                    <xdr:rowOff>12700</xdr:rowOff>
                  </to>
                </anchor>
              </controlPr>
            </control>
          </mc:Choice>
        </mc:AlternateContent>
        <mc:AlternateContent xmlns:mc="http://schemas.openxmlformats.org/markup-compatibility/2006">
          <mc:Choice Requires="x14">
            <control shapeId="2125" r:id="rId37" name="Check Box 77">
              <controlPr defaultSize="0" autoFill="0" autoLine="0" autoPict="0">
                <anchor moveWithCells="1">
                  <from>
                    <xdr:col>2</xdr:col>
                    <xdr:colOff>50800</xdr:colOff>
                    <xdr:row>59</xdr:row>
                    <xdr:rowOff>19050</xdr:rowOff>
                  </from>
                  <to>
                    <xdr:col>2</xdr:col>
                    <xdr:colOff>361950</xdr:colOff>
                    <xdr:row>60</xdr:row>
                    <xdr:rowOff>12700</xdr:rowOff>
                  </to>
                </anchor>
              </controlPr>
            </control>
          </mc:Choice>
        </mc:AlternateContent>
        <mc:AlternateContent xmlns:mc="http://schemas.openxmlformats.org/markup-compatibility/2006">
          <mc:Choice Requires="x14">
            <control shapeId="2126" r:id="rId38" name="Check Box 78">
              <controlPr defaultSize="0" autoFill="0" autoLine="0" autoPict="0">
                <anchor moveWithCells="1">
                  <from>
                    <xdr:col>2</xdr:col>
                    <xdr:colOff>50800</xdr:colOff>
                    <xdr:row>59</xdr:row>
                    <xdr:rowOff>19050</xdr:rowOff>
                  </from>
                  <to>
                    <xdr:col>2</xdr:col>
                    <xdr:colOff>361950</xdr:colOff>
                    <xdr:row>60</xdr:row>
                    <xdr:rowOff>12700</xdr:rowOff>
                  </to>
                </anchor>
              </controlPr>
            </control>
          </mc:Choice>
        </mc:AlternateContent>
        <mc:AlternateContent xmlns:mc="http://schemas.openxmlformats.org/markup-compatibility/2006">
          <mc:Choice Requires="x14">
            <control shapeId="2127" r:id="rId39" name="Check Box 79">
              <controlPr defaultSize="0" autoFill="0" autoLine="0" autoPict="0">
                <anchor moveWithCells="1">
                  <from>
                    <xdr:col>2</xdr:col>
                    <xdr:colOff>50800</xdr:colOff>
                    <xdr:row>59</xdr:row>
                    <xdr:rowOff>19050</xdr:rowOff>
                  </from>
                  <to>
                    <xdr:col>2</xdr:col>
                    <xdr:colOff>361950</xdr:colOff>
                    <xdr:row>60</xdr:row>
                    <xdr:rowOff>12700</xdr:rowOff>
                  </to>
                </anchor>
              </controlPr>
            </control>
          </mc:Choice>
        </mc:AlternateContent>
        <mc:AlternateContent xmlns:mc="http://schemas.openxmlformats.org/markup-compatibility/2006">
          <mc:Choice Requires="x14">
            <control shapeId="2128" r:id="rId40" name="Check Box 80">
              <controlPr defaultSize="0" autoFill="0" autoLine="0" autoPict="0">
                <anchor moveWithCells="1">
                  <from>
                    <xdr:col>2</xdr:col>
                    <xdr:colOff>50800</xdr:colOff>
                    <xdr:row>59</xdr:row>
                    <xdr:rowOff>19050</xdr:rowOff>
                  </from>
                  <to>
                    <xdr:col>2</xdr:col>
                    <xdr:colOff>361950</xdr:colOff>
                    <xdr:row>60</xdr:row>
                    <xdr:rowOff>12700</xdr:rowOff>
                  </to>
                </anchor>
              </controlPr>
            </control>
          </mc:Choice>
        </mc:AlternateContent>
        <mc:AlternateContent xmlns:mc="http://schemas.openxmlformats.org/markup-compatibility/2006">
          <mc:Choice Requires="x14">
            <control shapeId="2129" r:id="rId41" name="Check Box 81">
              <controlPr defaultSize="0" autoFill="0" autoLine="0" autoPict="0">
                <anchor moveWithCells="1">
                  <from>
                    <xdr:col>2</xdr:col>
                    <xdr:colOff>50800</xdr:colOff>
                    <xdr:row>59</xdr:row>
                    <xdr:rowOff>19050</xdr:rowOff>
                  </from>
                  <to>
                    <xdr:col>2</xdr:col>
                    <xdr:colOff>361950</xdr:colOff>
                    <xdr:row>60</xdr:row>
                    <xdr:rowOff>12700</xdr:rowOff>
                  </to>
                </anchor>
              </controlPr>
            </control>
          </mc:Choice>
        </mc:AlternateContent>
        <mc:AlternateContent xmlns:mc="http://schemas.openxmlformats.org/markup-compatibility/2006">
          <mc:Choice Requires="x14">
            <control shapeId="2130" r:id="rId42" name="Check Box 82">
              <controlPr defaultSize="0" autoFill="0" autoLine="0" autoPict="0">
                <anchor moveWithCells="1">
                  <from>
                    <xdr:col>2</xdr:col>
                    <xdr:colOff>50800</xdr:colOff>
                    <xdr:row>60</xdr:row>
                    <xdr:rowOff>19050</xdr:rowOff>
                  </from>
                  <to>
                    <xdr:col>2</xdr:col>
                    <xdr:colOff>361950</xdr:colOff>
                    <xdr:row>61</xdr:row>
                    <xdr:rowOff>12700</xdr:rowOff>
                  </to>
                </anchor>
              </controlPr>
            </control>
          </mc:Choice>
        </mc:AlternateContent>
        <mc:AlternateContent xmlns:mc="http://schemas.openxmlformats.org/markup-compatibility/2006">
          <mc:Choice Requires="x14">
            <control shapeId="2131" r:id="rId43" name="Check Box 83">
              <controlPr defaultSize="0" autoFill="0" autoLine="0" autoPict="0">
                <anchor moveWithCells="1">
                  <from>
                    <xdr:col>2</xdr:col>
                    <xdr:colOff>50800</xdr:colOff>
                    <xdr:row>60</xdr:row>
                    <xdr:rowOff>19050</xdr:rowOff>
                  </from>
                  <to>
                    <xdr:col>2</xdr:col>
                    <xdr:colOff>361950</xdr:colOff>
                    <xdr:row>61</xdr:row>
                    <xdr:rowOff>12700</xdr:rowOff>
                  </to>
                </anchor>
              </controlPr>
            </control>
          </mc:Choice>
        </mc:AlternateContent>
        <mc:AlternateContent xmlns:mc="http://schemas.openxmlformats.org/markup-compatibility/2006">
          <mc:Choice Requires="x14">
            <control shapeId="2132" r:id="rId44" name="Check Box 84">
              <controlPr defaultSize="0" autoFill="0" autoLine="0" autoPict="0">
                <anchor moveWithCells="1">
                  <from>
                    <xdr:col>2</xdr:col>
                    <xdr:colOff>50800</xdr:colOff>
                    <xdr:row>60</xdr:row>
                    <xdr:rowOff>19050</xdr:rowOff>
                  </from>
                  <to>
                    <xdr:col>2</xdr:col>
                    <xdr:colOff>361950</xdr:colOff>
                    <xdr:row>61</xdr:row>
                    <xdr:rowOff>12700</xdr:rowOff>
                  </to>
                </anchor>
              </controlPr>
            </control>
          </mc:Choice>
        </mc:AlternateContent>
        <mc:AlternateContent xmlns:mc="http://schemas.openxmlformats.org/markup-compatibility/2006">
          <mc:Choice Requires="x14">
            <control shapeId="2133" r:id="rId45" name="Check Box 85">
              <controlPr defaultSize="0" autoFill="0" autoLine="0" autoPict="0">
                <anchor moveWithCells="1">
                  <from>
                    <xdr:col>2</xdr:col>
                    <xdr:colOff>50800</xdr:colOff>
                    <xdr:row>60</xdr:row>
                    <xdr:rowOff>19050</xdr:rowOff>
                  </from>
                  <to>
                    <xdr:col>2</xdr:col>
                    <xdr:colOff>361950</xdr:colOff>
                    <xdr:row>61</xdr:row>
                    <xdr:rowOff>12700</xdr:rowOff>
                  </to>
                </anchor>
              </controlPr>
            </control>
          </mc:Choice>
        </mc:AlternateContent>
        <mc:AlternateContent xmlns:mc="http://schemas.openxmlformats.org/markup-compatibility/2006">
          <mc:Choice Requires="x14">
            <control shapeId="2134" r:id="rId46" name="Check Box 86">
              <controlPr defaultSize="0" autoFill="0" autoLine="0" autoPict="0">
                <anchor moveWithCells="1">
                  <from>
                    <xdr:col>2</xdr:col>
                    <xdr:colOff>50800</xdr:colOff>
                    <xdr:row>60</xdr:row>
                    <xdr:rowOff>19050</xdr:rowOff>
                  </from>
                  <to>
                    <xdr:col>2</xdr:col>
                    <xdr:colOff>361950</xdr:colOff>
                    <xdr:row>61</xdr:row>
                    <xdr:rowOff>12700</xdr:rowOff>
                  </to>
                </anchor>
              </controlPr>
            </control>
          </mc:Choice>
        </mc:AlternateContent>
        <mc:AlternateContent xmlns:mc="http://schemas.openxmlformats.org/markup-compatibility/2006">
          <mc:Choice Requires="x14">
            <control shapeId="2135" r:id="rId47" name="Check Box 87">
              <controlPr defaultSize="0" autoFill="0" autoLine="0" autoPict="0">
                <anchor moveWithCells="1">
                  <from>
                    <xdr:col>2</xdr:col>
                    <xdr:colOff>50800</xdr:colOff>
                    <xdr:row>60</xdr:row>
                    <xdr:rowOff>19050</xdr:rowOff>
                  </from>
                  <to>
                    <xdr:col>2</xdr:col>
                    <xdr:colOff>361950</xdr:colOff>
                    <xdr:row>61</xdr:row>
                    <xdr:rowOff>12700</xdr:rowOff>
                  </to>
                </anchor>
              </controlPr>
            </control>
          </mc:Choice>
        </mc:AlternateContent>
        <mc:AlternateContent xmlns:mc="http://schemas.openxmlformats.org/markup-compatibility/2006">
          <mc:Choice Requires="x14">
            <control shapeId="2136" r:id="rId48" name="Check Box 88">
              <controlPr defaultSize="0" autoFill="0" autoLine="0" autoPict="0">
                <anchor moveWithCells="1">
                  <from>
                    <xdr:col>2</xdr:col>
                    <xdr:colOff>50800</xdr:colOff>
                    <xdr:row>61</xdr:row>
                    <xdr:rowOff>19050</xdr:rowOff>
                  </from>
                  <to>
                    <xdr:col>2</xdr:col>
                    <xdr:colOff>361950</xdr:colOff>
                    <xdr:row>62</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B543722C-01F0-4FE2-BB9F-0E9C711F180F}">
          <x14:formula1>
            <xm:f>'data list'!$N$2:$N$4</xm:f>
          </x14:formula1>
          <xm:sqref>B18:D18</xm:sqref>
        </x14:dataValidation>
        <x14:dataValidation type="list" allowBlank="1" showInputMessage="1" showErrorMessage="1" xr:uid="{65F4CE31-7DBF-407C-A3C2-1E4BC9E55B8D}">
          <x14:formula1>
            <xm:f>'data list'!$T$2:$T$5</xm:f>
          </x14:formula1>
          <xm:sqref>B22:D22</xm:sqref>
        </x14:dataValidation>
        <x14:dataValidation type="list" allowBlank="1" showInputMessage="1" showErrorMessage="1" xr:uid="{4058DB0B-1B77-4694-A730-491898FE0CB9}">
          <x14:formula1>
            <xm:f>'data list'!$P$2:$P$8</xm:f>
          </x14:formula1>
          <xm:sqref>B24:D24</xm:sqref>
        </x14:dataValidation>
        <x14:dataValidation type="list" allowBlank="1" showInputMessage="1" showErrorMessage="1" xr:uid="{0928C1F9-7681-4D93-9D2B-EEF9D3E1F6DD}">
          <x14:formula1>
            <xm:f>'data list'!$E$2:$E$12</xm:f>
          </x14:formula1>
          <xm:sqref>B28:D28</xm:sqref>
        </x14:dataValidation>
        <x14:dataValidation type="list" allowBlank="1" showInputMessage="1" showErrorMessage="1" xr:uid="{00000000-0002-0000-0100-00000F000000}">
          <x14:formula1>
            <xm:f>'data list'!$M$2:$M$31</xm:f>
          </x14:formula1>
          <xm:sqref>B31:D31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A48"/>
  <sheetViews>
    <sheetView zoomScaleNormal="100" workbookViewId="0">
      <selection activeCell="F17" sqref="F17"/>
    </sheetView>
  </sheetViews>
  <sheetFormatPr defaultColWidth="8.90625" defaultRowHeight="13" x14ac:dyDescent="0.2"/>
  <cols>
    <col min="1" max="3" width="8.90625" style="84" customWidth="1"/>
    <col min="4" max="16384" width="8.90625" style="84"/>
  </cols>
  <sheetData>
    <row r="1" spans="1:27" x14ac:dyDescent="0.2">
      <c r="A1" s="84" t="s">
        <v>79</v>
      </c>
      <c r="B1" s="84" t="s">
        <v>242</v>
      </c>
      <c r="C1" s="84" t="s">
        <v>243</v>
      </c>
      <c r="E1" s="84" t="s">
        <v>21</v>
      </c>
      <c r="G1" s="84" t="s">
        <v>25</v>
      </c>
      <c r="I1" s="84" t="s">
        <v>25</v>
      </c>
      <c r="M1" s="84" t="s">
        <v>186</v>
      </c>
      <c r="N1" s="84" t="s">
        <v>94</v>
      </c>
      <c r="P1" s="84" t="s">
        <v>95</v>
      </c>
      <c r="T1" s="84" t="s">
        <v>96</v>
      </c>
      <c r="V1" s="84" t="s">
        <v>43</v>
      </c>
      <c r="AA1" s="84" t="s">
        <v>97</v>
      </c>
    </row>
    <row r="2" spans="1:27" x14ac:dyDescent="0.2">
      <c r="A2" s="84" t="s">
        <v>98</v>
      </c>
      <c r="B2" s="84">
        <v>1705</v>
      </c>
      <c r="C2" s="84">
        <v>1980</v>
      </c>
      <c r="E2" s="84" t="s">
        <v>45</v>
      </c>
      <c r="G2" s="84" t="s">
        <v>45</v>
      </c>
      <c r="I2" s="84" t="s">
        <v>234</v>
      </c>
      <c r="J2" s="84">
        <v>0</v>
      </c>
      <c r="M2" s="84" t="s">
        <v>45</v>
      </c>
      <c r="N2" s="84" t="s">
        <v>45</v>
      </c>
      <c r="P2" s="84" t="s">
        <v>45</v>
      </c>
      <c r="T2" s="84" t="s">
        <v>45</v>
      </c>
    </row>
    <row r="3" spans="1:27" x14ac:dyDescent="0.2">
      <c r="A3" s="84" t="s">
        <v>99</v>
      </c>
      <c r="B3" s="84">
        <v>1265</v>
      </c>
      <c r="C3" s="84">
        <v>1540</v>
      </c>
      <c r="E3" s="84" t="s">
        <v>100</v>
      </c>
      <c r="G3" s="84">
        <v>1</v>
      </c>
      <c r="I3" s="84" t="s">
        <v>193</v>
      </c>
      <c r="J3" s="84">
        <v>0</v>
      </c>
      <c r="M3" s="84" t="s">
        <v>187</v>
      </c>
      <c r="N3" s="84" t="s">
        <v>101</v>
      </c>
      <c r="P3" s="84" t="s">
        <v>102</v>
      </c>
      <c r="T3" s="84" t="s">
        <v>103</v>
      </c>
    </row>
    <row r="4" spans="1:27" x14ac:dyDescent="0.2">
      <c r="A4" s="84" t="s">
        <v>112</v>
      </c>
      <c r="B4" s="84">
        <v>1265</v>
      </c>
      <c r="C4" s="84">
        <v>1540</v>
      </c>
      <c r="E4" s="84" t="s">
        <v>105</v>
      </c>
      <c r="G4" s="84">
        <v>2</v>
      </c>
      <c r="I4" s="84" t="s">
        <v>235</v>
      </c>
      <c r="J4" s="84">
        <v>0</v>
      </c>
      <c r="M4" s="84" t="s">
        <v>201</v>
      </c>
      <c r="N4" s="84" t="s">
        <v>174</v>
      </c>
      <c r="P4" s="84" t="s">
        <v>106</v>
      </c>
      <c r="T4" s="84" t="s">
        <v>107</v>
      </c>
    </row>
    <row r="5" spans="1:27" x14ac:dyDescent="0.2">
      <c r="A5" s="84" t="s">
        <v>104</v>
      </c>
      <c r="B5" s="84">
        <v>1265</v>
      </c>
      <c r="C5" s="84">
        <v>1540</v>
      </c>
      <c r="E5" s="84" t="s">
        <v>109</v>
      </c>
      <c r="G5" s="84">
        <v>3</v>
      </c>
      <c r="I5" s="84" t="s">
        <v>236</v>
      </c>
      <c r="J5" s="84">
        <v>0</v>
      </c>
      <c r="M5" s="84" t="s">
        <v>224</v>
      </c>
      <c r="P5" s="84" t="s">
        <v>110</v>
      </c>
      <c r="T5" s="84" t="s">
        <v>111</v>
      </c>
    </row>
    <row r="6" spans="1:27" x14ac:dyDescent="0.2">
      <c r="A6" s="84" t="s">
        <v>108</v>
      </c>
      <c r="B6" s="84">
        <v>1155</v>
      </c>
      <c r="C6" s="84">
        <v>1430</v>
      </c>
      <c r="E6" s="84" t="s">
        <v>113</v>
      </c>
      <c r="G6" s="84">
        <v>4</v>
      </c>
      <c r="I6" s="84" t="s">
        <v>237</v>
      </c>
      <c r="J6" s="84">
        <v>5</v>
      </c>
      <c r="M6" s="84" t="s">
        <v>202</v>
      </c>
      <c r="P6" s="84" t="s">
        <v>114</v>
      </c>
    </row>
    <row r="7" spans="1:27" x14ac:dyDescent="0.2">
      <c r="A7" s="84" t="s">
        <v>115</v>
      </c>
      <c r="B7" s="84">
        <v>1155</v>
      </c>
      <c r="C7" s="84">
        <v>1430</v>
      </c>
      <c r="E7" s="84" t="s">
        <v>116</v>
      </c>
      <c r="G7" s="84">
        <v>5</v>
      </c>
      <c r="I7" s="84" t="s">
        <v>239</v>
      </c>
      <c r="J7" s="84">
        <v>330</v>
      </c>
      <c r="M7" s="84" t="s">
        <v>203</v>
      </c>
      <c r="P7" s="84" t="s">
        <v>117</v>
      </c>
    </row>
    <row r="8" spans="1:27" x14ac:dyDescent="0.2">
      <c r="A8" s="84" t="s">
        <v>118</v>
      </c>
      <c r="B8" s="84">
        <v>1155</v>
      </c>
      <c r="C8" s="84">
        <v>1430</v>
      </c>
      <c r="E8" s="84" t="s">
        <v>119</v>
      </c>
      <c r="G8" s="84">
        <v>6</v>
      </c>
      <c r="I8" s="84" t="s">
        <v>240</v>
      </c>
      <c r="J8" s="84">
        <v>380</v>
      </c>
      <c r="M8" s="84" t="s">
        <v>204</v>
      </c>
      <c r="P8" s="84" t="s">
        <v>120</v>
      </c>
    </row>
    <row r="9" spans="1:27" x14ac:dyDescent="0.2">
      <c r="A9" s="84" t="s">
        <v>121</v>
      </c>
      <c r="B9" s="84">
        <v>990</v>
      </c>
      <c r="C9" s="84">
        <v>1265</v>
      </c>
      <c r="E9" s="84" t="s">
        <v>122</v>
      </c>
      <c r="G9" s="84">
        <v>7</v>
      </c>
      <c r="I9" s="84" t="s">
        <v>238</v>
      </c>
      <c r="J9" s="84">
        <v>1100</v>
      </c>
      <c r="M9" s="84" t="s">
        <v>205</v>
      </c>
    </row>
    <row r="10" spans="1:27" x14ac:dyDescent="0.2">
      <c r="A10" s="84" t="s">
        <v>123</v>
      </c>
      <c r="B10" s="84">
        <v>990</v>
      </c>
      <c r="C10" s="84">
        <v>1265</v>
      </c>
      <c r="E10" s="84" t="s">
        <v>185</v>
      </c>
      <c r="M10" s="84" t="s">
        <v>206</v>
      </c>
    </row>
    <row r="11" spans="1:27" x14ac:dyDescent="0.2">
      <c r="A11" s="84" t="s">
        <v>124</v>
      </c>
      <c r="B11" s="84">
        <v>990</v>
      </c>
      <c r="C11" s="84">
        <v>1265</v>
      </c>
      <c r="M11" s="84" t="s">
        <v>207</v>
      </c>
    </row>
    <row r="12" spans="1:27" x14ac:dyDescent="0.2">
      <c r="A12" s="84" t="s">
        <v>125</v>
      </c>
      <c r="B12" s="84">
        <v>990</v>
      </c>
      <c r="C12" s="84">
        <v>1265</v>
      </c>
      <c r="M12" s="84" t="s">
        <v>208</v>
      </c>
    </row>
    <row r="13" spans="1:27" x14ac:dyDescent="0.2">
      <c r="A13" s="84" t="s">
        <v>126</v>
      </c>
      <c r="B13" s="84">
        <v>990</v>
      </c>
      <c r="C13" s="84">
        <v>1265</v>
      </c>
      <c r="M13" s="84" t="s">
        <v>209</v>
      </c>
    </row>
    <row r="14" spans="1:27" x14ac:dyDescent="0.2">
      <c r="A14" s="84" t="s">
        <v>128</v>
      </c>
      <c r="B14" s="84">
        <v>990</v>
      </c>
      <c r="C14" s="84">
        <v>1265</v>
      </c>
      <c r="M14" s="84" t="s">
        <v>210</v>
      </c>
    </row>
    <row r="15" spans="1:27" x14ac:dyDescent="0.2">
      <c r="A15" s="84" t="s">
        <v>127</v>
      </c>
      <c r="B15" s="84">
        <v>990</v>
      </c>
      <c r="C15" s="84">
        <v>1265</v>
      </c>
      <c r="M15" s="84" t="s">
        <v>211</v>
      </c>
    </row>
    <row r="16" spans="1:27" x14ac:dyDescent="0.2">
      <c r="A16" s="84" t="s">
        <v>133</v>
      </c>
      <c r="B16" s="84">
        <v>990</v>
      </c>
      <c r="C16" s="84">
        <v>1265</v>
      </c>
      <c r="M16" s="84" t="s">
        <v>222</v>
      </c>
    </row>
    <row r="17" spans="1:13" x14ac:dyDescent="0.2">
      <c r="A17" s="84" t="s">
        <v>129</v>
      </c>
      <c r="B17" s="84">
        <v>990</v>
      </c>
      <c r="C17" s="84">
        <v>1265</v>
      </c>
      <c r="M17" s="84" t="s">
        <v>223</v>
      </c>
    </row>
    <row r="18" spans="1:13" x14ac:dyDescent="0.2">
      <c r="A18" s="84" t="s">
        <v>134</v>
      </c>
      <c r="B18" s="84">
        <v>990</v>
      </c>
      <c r="C18" s="84">
        <v>1265</v>
      </c>
      <c r="M18" s="84" t="s">
        <v>216</v>
      </c>
    </row>
    <row r="19" spans="1:13" x14ac:dyDescent="0.2">
      <c r="A19" s="84" t="s">
        <v>136</v>
      </c>
      <c r="B19" s="84">
        <v>935</v>
      </c>
      <c r="C19" s="84">
        <v>1210</v>
      </c>
      <c r="M19" s="84" t="s">
        <v>217</v>
      </c>
    </row>
    <row r="20" spans="1:13" x14ac:dyDescent="0.2">
      <c r="A20" s="84" t="s">
        <v>137</v>
      </c>
      <c r="B20" s="84">
        <v>935</v>
      </c>
      <c r="C20" s="84">
        <v>1210</v>
      </c>
      <c r="M20" s="84" t="s">
        <v>218</v>
      </c>
    </row>
    <row r="21" spans="1:13" x14ac:dyDescent="0.2">
      <c r="A21" s="84" t="s">
        <v>138</v>
      </c>
      <c r="B21" s="84">
        <v>935</v>
      </c>
      <c r="C21" s="84">
        <v>1210</v>
      </c>
      <c r="M21" s="84" t="s">
        <v>219</v>
      </c>
    </row>
    <row r="22" spans="1:13" x14ac:dyDescent="0.2">
      <c r="A22" s="84" t="s">
        <v>135</v>
      </c>
      <c r="B22" s="84">
        <v>935</v>
      </c>
      <c r="C22" s="84">
        <v>1210</v>
      </c>
      <c r="M22" s="84" t="s">
        <v>220</v>
      </c>
    </row>
    <row r="23" spans="1:13" x14ac:dyDescent="0.2">
      <c r="A23" s="84" t="s">
        <v>130</v>
      </c>
      <c r="B23" s="84">
        <v>935</v>
      </c>
      <c r="C23" s="84">
        <v>1210</v>
      </c>
      <c r="M23" s="84" t="s">
        <v>221</v>
      </c>
    </row>
    <row r="24" spans="1:13" x14ac:dyDescent="0.2">
      <c r="A24" s="84" t="s">
        <v>131</v>
      </c>
      <c r="B24" s="84">
        <v>935</v>
      </c>
      <c r="C24" s="84">
        <v>1210</v>
      </c>
      <c r="M24" s="84" t="s">
        <v>212</v>
      </c>
    </row>
    <row r="25" spans="1:13" x14ac:dyDescent="0.2">
      <c r="A25" s="84" t="s">
        <v>132</v>
      </c>
      <c r="B25" s="84">
        <v>935</v>
      </c>
      <c r="C25" s="84">
        <v>1210</v>
      </c>
      <c r="M25" s="84" t="s">
        <v>213</v>
      </c>
    </row>
    <row r="26" spans="1:13" x14ac:dyDescent="0.2">
      <c r="A26" s="84" t="s">
        <v>142</v>
      </c>
      <c r="B26" s="84">
        <v>935</v>
      </c>
      <c r="C26" s="84">
        <v>1210</v>
      </c>
      <c r="M26" s="84" t="s">
        <v>214</v>
      </c>
    </row>
    <row r="27" spans="1:13" x14ac:dyDescent="0.2">
      <c r="A27" s="84" t="s">
        <v>140</v>
      </c>
      <c r="B27" s="84">
        <v>825</v>
      </c>
      <c r="C27" s="84">
        <v>1100</v>
      </c>
      <c r="M27" s="84" t="s">
        <v>215</v>
      </c>
    </row>
    <row r="28" spans="1:13" x14ac:dyDescent="0.2">
      <c r="A28" s="84" t="s">
        <v>139</v>
      </c>
      <c r="B28" s="84">
        <v>935</v>
      </c>
      <c r="C28" s="84">
        <v>1210</v>
      </c>
      <c r="M28" s="84" t="s">
        <v>225</v>
      </c>
    </row>
    <row r="29" spans="1:13" x14ac:dyDescent="0.2">
      <c r="A29" s="84" t="s">
        <v>143</v>
      </c>
      <c r="B29" s="84">
        <v>935</v>
      </c>
      <c r="C29" s="84">
        <v>1210</v>
      </c>
      <c r="M29" s="84" t="s">
        <v>226</v>
      </c>
    </row>
    <row r="30" spans="1:13" x14ac:dyDescent="0.2">
      <c r="A30" s="84" t="s">
        <v>144</v>
      </c>
      <c r="B30" s="84">
        <v>935</v>
      </c>
      <c r="C30" s="84">
        <v>1210</v>
      </c>
      <c r="M30" s="84" t="s">
        <v>227</v>
      </c>
    </row>
    <row r="31" spans="1:13" x14ac:dyDescent="0.2">
      <c r="A31" s="84" t="s">
        <v>141</v>
      </c>
      <c r="B31" s="84">
        <v>935</v>
      </c>
      <c r="C31" s="84">
        <v>1210</v>
      </c>
      <c r="M31" s="84" t="s">
        <v>228</v>
      </c>
    </row>
    <row r="32" spans="1:13" x14ac:dyDescent="0.2">
      <c r="A32" s="84" t="s">
        <v>147</v>
      </c>
      <c r="B32" s="84">
        <v>935</v>
      </c>
      <c r="C32" s="84">
        <v>1210</v>
      </c>
    </row>
    <row r="33" spans="1:3" x14ac:dyDescent="0.2">
      <c r="A33" s="84" t="s">
        <v>148</v>
      </c>
      <c r="B33" s="84">
        <v>935</v>
      </c>
      <c r="C33" s="84">
        <v>1210</v>
      </c>
    </row>
    <row r="34" spans="1:3" x14ac:dyDescent="0.2">
      <c r="A34" s="84" t="s">
        <v>149</v>
      </c>
      <c r="B34" s="84">
        <v>935</v>
      </c>
      <c r="C34" s="84">
        <v>1210</v>
      </c>
    </row>
    <row r="35" spans="1:3" x14ac:dyDescent="0.2">
      <c r="A35" s="84" t="s">
        <v>145</v>
      </c>
      <c r="B35" s="84">
        <v>935</v>
      </c>
      <c r="C35" s="84">
        <v>1210</v>
      </c>
    </row>
    <row r="36" spans="1:3" x14ac:dyDescent="0.2">
      <c r="A36" s="84" t="s">
        <v>146</v>
      </c>
      <c r="B36" s="84">
        <v>935</v>
      </c>
      <c r="C36" s="84">
        <v>1210</v>
      </c>
    </row>
    <row r="37" spans="1:3" x14ac:dyDescent="0.2">
      <c r="A37" s="84" t="s">
        <v>152</v>
      </c>
      <c r="B37" s="84">
        <v>935</v>
      </c>
      <c r="C37" s="84">
        <v>1210</v>
      </c>
    </row>
    <row r="38" spans="1:3" x14ac:dyDescent="0.2">
      <c r="A38" s="84" t="s">
        <v>150</v>
      </c>
      <c r="B38" s="84">
        <v>935</v>
      </c>
      <c r="C38" s="84">
        <v>1210</v>
      </c>
    </row>
    <row r="39" spans="1:3" x14ac:dyDescent="0.2">
      <c r="A39" s="84" t="s">
        <v>151</v>
      </c>
      <c r="B39" s="84">
        <v>935</v>
      </c>
      <c r="C39" s="84">
        <v>1210</v>
      </c>
    </row>
    <row r="40" spans="1:3" x14ac:dyDescent="0.2">
      <c r="A40" s="84" t="s">
        <v>153</v>
      </c>
      <c r="B40" s="84">
        <v>935</v>
      </c>
      <c r="C40" s="84">
        <v>1210</v>
      </c>
    </row>
    <row r="41" spans="1:3" x14ac:dyDescent="0.2">
      <c r="A41" s="84" t="s">
        <v>154</v>
      </c>
      <c r="B41" s="84">
        <v>990</v>
      </c>
      <c r="C41" s="84">
        <v>1265</v>
      </c>
    </row>
    <row r="42" spans="1:3" x14ac:dyDescent="0.2">
      <c r="A42" s="84" t="s">
        <v>156</v>
      </c>
      <c r="B42" s="84">
        <v>990</v>
      </c>
      <c r="C42" s="84">
        <v>1265</v>
      </c>
    </row>
    <row r="43" spans="1:3" x14ac:dyDescent="0.2">
      <c r="A43" s="84" t="s">
        <v>157</v>
      </c>
      <c r="B43" s="84">
        <v>990</v>
      </c>
      <c r="C43" s="84">
        <v>1265</v>
      </c>
    </row>
    <row r="44" spans="1:3" x14ac:dyDescent="0.2">
      <c r="A44" s="84" t="s">
        <v>158</v>
      </c>
      <c r="B44" s="84">
        <v>990</v>
      </c>
      <c r="C44" s="84">
        <v>1265</v>
      </c>
    </row>
    <row r="45" spans="1:3" x14ac:dyDescent="0.2">
      <c r="A45" s="84" t="s">
        <v>155</v>
      </c>
      <c r="B45" s="84">
        <v>990</v>
      </c>
      <c r="C45" s="84">
        <v>1265</v>
      </c>
    </row>
    <row r="46" spans="1:3" x14ac:dyDescent="0.2">
      <c r="A46" s="84" t="s">
        <v>159</v>
      </c>
      <c r="B46" s="84">
        <v>990</v>
      </c>
      <c r="C46" s="84">
        <v>1265</v>
      </c>
    </row>
    <row r="47" spans="1:3" x14ac:dyDescent="0.2">
      <c r="A47" s="84" t="s">
        <v>160</v>
      </c>
      <c r="B47" s="84">
        <v>990</v>
      </c>
      <c r="C47" s="84">
        <v>1265</v>
      </c>
    </row>
    <row r="48" spans="1:3" x14ac:dyDescent="0.2">
      <c r="A48" s="84" t="s">
        <v>161</v>
      </c>
      <c r="B48" s="84">
        <v>1705</v>
      </c>
      <c r="C48" s="84">
        <v>1980</v>
      </c>
    </row>
  </sheetData>
  <sheetProtection algorithmName="SHA-512" hashValue="7Istg7IjNf5fUu9LY8kHxq9xxvVLdtNr2f8xTOnoaaXEDzAwmhzkMdoooVn66CUM3nuf9DE/cICoL9J5mh744Q==" saltValue="izc1AT1KUc03J04jh3769w==" spinCount="100000" sheet="1" objects="1" scenarios="1" selectLockedCells="1" selectUnlockedCells="1"/>
  <phoneticPr fontId="2"/>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39"/>
  <sheetViews>
    <sheetView zoomScale="115" zoomScaleNormal="115" zoomScalePageLayoutView="150" workbookViewId="0">
      <selection activeCell="D7" sqref="D7"/>
    </sheetView>
  </sheetViews>
  <sheetFormatPr defaultColWidth="13" defaultRowHeight="11" x14ac:dyDescent="0.2"/>
  <cols>
    <col min="1" max="1" width="4.36328125" style="85" bestFit="1" customWidth="1"/>
    <col min="2" max="2" width="11.7265625" style="85" bestFit="1" customWidth="1"/>
    <col min="3" max="3" width="26.36328125" style="85" bestFit="1" customWidth="1"/>
    <col min="4" max="4" width="21" style="85" bestFit="1" customWidth="1"/>
    <col min="5" max="5" width="25.7265625" style="85" bestFit="1" customWidth="1"/>
    <col min="6" max="6" width="11" style="85" bestFit="1" customWidth="1"/>
    <col min="7" max="7" width="8.7265625" style="85" bestFit="1" customWidth="1"/>
    <col min="8" max="8" width="7.36328125" style="85" bestFit="1" customWidth="1"/>
    <col min="9" max="9" width="5.36328125" style="85" bestFit="1" customWidth="1"/>
    <col min="10" max="10" width="8.26953125" style="85" customWidth="1"/>
    <col min="11" max="11" width="12.26953125" style="85" bestFit="1" customWidth="1"/>
    <col min="12" max="12" width="8.26953125" style="85" customWidth="1"/>
    <col min="13" max="13" width="2.26953125" style="85" customWidth="1"/>
    <col min="14" max="16384" width="13" style="85"/>
  </cols>
  <sheetData>
    <row r="1" spans="1:9" x14ac:dyDescent="0.2">
      <c r="A1" s="85" t="s">
        <v>173</v>
      </c>
    </row>
    <row r="2" spans="1:9" x14ac:dyDescent="0.2">
      <c r="A2" s="85" t="s">
        <v>162</v>
      </c>
      <c r="I2" s="85" t="s">
        <v>75</v>
      </c>
    </row>
    <row r="3" spans="1:9" x14ac:dyDescent="0.2">
      <c r="A3" s="85" t="s">
        <v>163</v>
      </c>
      <c r="B3" s="85" t="s">
        <v>164</v>
      </c>
      <c r="C3" s="85" t="s">
        <v>165</v>
      </c>
      <c r="D3" s="85" t="s">
        <v>166</v>
      </c>
      <c r="E3" s="85" t="s">
        <v>167</v>
      </c>
      <c r="F3" s="85" t="s">
        <v>168</v>
      </c>
      <c r="G3" s="85" t="s">
        <v>169</v>
      </c>
      <c r="H3" s="85">
        <v>0</v>
      </c>
      <c r="I3" s="85">
        <v>0</v>
      </c>
    </row>
    <row r="4" spans="1:9" x14ac:dyDescent="0.2">
      <c r="A4" s="85">
        <v>117</v>
      </c>
      <c r="B4" s="85">
        <v>117</v>
      </c>
      <c r="C4" s="85" t="s">
        <v>245</v>
      </c>
      <c r="D4" s="85" t="s">
        <v>301</v>
      </c>
      <c r="H4" s="86">
        <v>1624</v>
      </c>
      <c r="I4" s="85">
        <v>0</v>
      </c>
    </row>
    <row r="5" spans="1:9" x14ac:dyDescent="0.2">
      <c r="A5" s="85">
        <v>118</v>
      </c>
      <c r="B5" s="85">
        <v>118</v>
      </c>
      <c r="C5" s="85" t="s">
        <v>246</v>
      </c>
      <c r="D5" s="85" t="s">
        <v>302</v>
      </c>
      <c r="H5" s="86">
        <v>2164</v>
      </c>
      <c r="I5" s="85">
        <v>0</v>
      </c>
    </row>
    <row r="6" spans="1:9" x14ac:dyDescent="0.2">
      <c r="A6" s="85">
        <v>119</v>
      </c>
      <c r="B6" s="85">
        <v>119</v>
      </c>
      <c r="C6" s="85" t="s">
        <v>247</v>
      </c>
      <c r="D6" s="85" t="s">
        <v>303</v>
      </c>
      <c r="H6" s="86">
        <v>2596</v>
      </c>
      <c r="I6" s="85">
        <v>0</v>
      </c>
    </row>
    <row r="7" spans="1:9" x14ac:dyDescent="0.2">
      <c r="A7" s="85">
        <v>120</v>
      </c>
      <c r="B7" s="85">
        <v>120</v>
      </c>
      <c r="C7" s="85" t="s">
        <v>248</v>
      </c>
      <c r="D7" s="85" t="s">
        <v>304</v>
      </c>
      <c r="G7" s="87"/>
      <c r="H7" s="86">
        <v>3082</v>
      </c>
      <c r="I7" s="85">
        <v>0</v>
      </c>
    </row>
    <row r="8" spans="1:9" x14ac:dyDescent="0.2">
      <c r="A8" s="85">
        <v>121</v>
      </c>
      <c r="B8" s="85">
        <v>121</v>
      </c>
      <c r="C8" s="85" t="s">
        <v>249</v>
      </c>
      <c r="D8" s="85" t="s">
        <v>305</v>
      </c>
      <c r="G8" s="87"/>
      <c r="H8" s="86">
        <v>3514</v>
      </c>
      <c r="I8" s="85">
        <v>0</v>
      </c>
    </row>
    <row r="9" spans="1:9" x14ac:dyDescent="0.2">
      <c r="A9" s="85">
        <v>122</v>
      </c>
      <c r="B9" s="85">
        <v>122</v>
      </c>
      <c r="C9" s="85" t="s">
        <v>250</v>
      </c>
      <c r="D9" s="85" t="s">
        <v>306</v>
      </c>
      <c r="G9" s="87"/>
      <c r="H9" s="86">
        <v>4000</v>
      </c>
      <c r="I9" s="85">
        <v>0</v>
      </c>
    </row>
    <row r="10" spans="1:9" x14ac:dyDescent="0.2">
      <c r="A10" s="85">
        <v>123</v>
      </c>
      <c r="B10" s="85">
        <v>123</v>
      </c>
      <c r="C10" s="85" t="s">
        <v>251</v>
      </c>
      <c r="D10" s="85" t="s">
        <v>307</v>
      </c>
      <c r="G10" s="87"/>
      <c r="H10" s="86">
        <v>4864</v>
      </c>
      <c r="I10" s="85">
        <v>0</v>
      </c>
    </row>
    <row r="11" spans="1:9" x14ac:dyDescent="0.2">
      <c r="A11" s="85">
        <v>124</v>
      </c>
      <c r="B11" s="85">
        <v>124</v>
      </c>
      <c r="C11" s="85" t="s">
        <v>252</v>
      </c>
      <c r="D11" s="85" t="s">
        <v>308</v>
      </c>
      <c r="H11" s="86">
        <v>5836</v>
      </c>
      <c r="I11" s="85">
        <v>0</v>
      </c>
    </row>
    <row r="12" spans="1:9" x14ac:dyDescent="0.2">
      <c r="A12" s="85">
        <v>108</v>
      </c>
      <c r="B12" s="85">
        <v>108</v>
      </c>
      <c r="C12" s="85" t="s">
        <v>244</v>
      </c>
      <c r="D12" s="85" t="s">
        <v>300</v>
      </c>
      <c r="H12" s="86">
        <v>6808</v>
      </c>
      <c r="I12" s="85">
        <v>0</v>
      </c>
    </row>
    <row r="13" spans="1:9" x14ac:dyDescent="0.2">
      <c r="A13" s="85">
        <v>126</v>
      </c>
      <c r="B13" s="85">
        <v>126</v>
      </c>
      <c r="C13" s="85" t="s">
        <v>253</v>
      </c>
      <c r="D13" s="85" t="s">
        <v>309</v>
      </c>
      <c r="H13" s="86">
        <v>7780</v>
      </c>
      <c r="I13" s="85">
        <v>0</v>
      </c>
    </row>
    <row r="14" spans="1:9" x14ac:dyDescent="0.2">
      <c r="A14" s="85">
        <v>127</v>
      </c>
      <c r="B14" s="85">
        <v>127</v>
      </c>
      <c r="C14" s="85" t="s">
        <v>254</v>
      </c>
      <c r="D14" s="85" t="s">
        <v>310</v>
      </c>
      <c r="G14" s="87"/>
      <c r="H14" s="86">
        <v>9811</v>
      </c>
      <c r="I14" s="85">
        <v>0</v>
      </c>
    </row>
    <row r="15" spans="1:9" x14ac:dyDescent="0.2">
      <c r="A15" s="85">
        <v>158</v>
      </c>
      <c r="B15" s="85">
        <v>158</v>
      </c>
      <c r="C15" s="85" t="s">
        <v>255</v>
      </c>
      <c r="D15" s="85" t="s">
        <v>311</v>
      </c>
      <c r="G15" s="87"/>
      <c r="H15" s="85">
        <v>2138</v>
      </c>
      <c r="I15" s="85">
        <v>0</v>
      </c>
    </row>
    <row r="16" spans="1:9" x14ac:dyDescent="0.2">
      <c r="A16" s="85">
        <v>159</v>
      </c>
      <c r="B16" s="85">
        <v>159</v>
      </c>
      <c r="C16" s="85" t="s">
        <v>256</v>
      </c>
      <c r="D16" s="85" t="s">
        <v>312</v>
      </c>
      <c r="H16" s="86">
        <v>2624</v>
      </c>
      <c r="I16" s="85">
        <v>0</v>
      </c>
    </row>
    <row r="17" spans="1:9" x14ac:dyDescent="0.2">
      <c r="A17" s="85">
        <v>160</v>
      </c>
      <c r="B17" s="85">
        <v>160</v>
      </c>
      <c r="C17" s="85" t="s">
        <v>257</v>
      </c>
      <c r="D17" s="85" t="s">
        <v>313</v>
      </c>
      <c r="G17" s="87"/>
      <c r="H17" s="86">
        <v>3650</v>
      </c>
      <c r="I17" s="85">
        <v>0</v>
      </c>
    </row>
    <row r="18" spans="1:9" x14ac:dyDescent="0.2">
      <c r="A18" s="85">
        <v>162</v>
      </c>
      <c r="B18" s="85">
        <v>162</v>
      </c>
      <c r="C18" s="85" t="s">
        <v>258</v>
      </c>
      <c r="D18" s="85" t="s">
        <v>314</v>
      </c>
      <c r="G18" s="87"/>
      <c r="H18" s="86">
        <v>4650</v>
      </c>
      <c r="I18" s="85">
        <v>0</v>
      </c>
    </row>
    <row r="19" spans="1:9" x14ac:dyDescent="0.2">
      <c r="A19" s="85">
        <v>163</v>
      </c>
      <c r="B19" s="85">
        <v>163</v>
      </c>
      <c r="C19" s="85" t="s">
        <v>259</v>
      </c>
      <c r="D19" s="85" t="s">
        <v>315</v>
      </c>
      <c r="H19" s="88">
        <v>5342</v>
      </c>
      <c r="I19" s="85">
        <v>0</v>
      </c>
    </row>
    <row r="20" spans="1:9" x14ac:dyDescent="0.2">
      <c r="A20" s="85" t="s">
        <v>260</v>
      </c>
      <c r="B20" s="85" t="s">
        <v>260</v>
      </c>
      <c r="C20" s="85" t="s">
        <v>261</v>
      </c>
      <c r="D20" s="85" t="s">
        <v>316</v>
      </c>
      <c r="H20" s="85">
        <v>1080</v>
      </c>
      <c r="I20" s="85">
        <v>0</v>
      </c>
    </row>
    <row r="21" spans="1:9" x14ac:dyDescent="0.2">
      <c r="A21" s="85" t="s">
        <v>262</v>
      </c>
      <c r="B21" s="85" t="s">
        <v>262</v>
      </c>
      <c r="C21" s="85" t="s">
        <v>263</v>
      </c>
      <c r="D21" s="85" t="s">
        <v>317</v>
      </c>
      <c r="G21" s="87"/>
      <c r="H21" s="86">
        <v>1080</v>
      </c>
      <c r="I21" s="85">
        <v>0</v>
      </c>
    </row>
    <row r="22" spans="1:9" x14ac:dyDescent="0.2">
      <c r="A22" s="85" t="s">
        <v>264</v>
      </c>
      <c r="B22" s="85" t="s">
        <v>264</v>
      </c>
      <c r="C22" s="85" t="s">
        <v>265</v>
      </c>
      <c r="D22" s="85" t="s">
        <v>318</v>
      </c>
      <c r="G22" s="87"/>
      <c r="H22" s="86">
        <v>1620</v>
      </c>
      <c r="I22" s="85">
        <v>0</v>
      </c>
    </row>
    <row r="23" spans="1:9" x14ac:dyDescent="0.2">
      <c r="A23" s="85" t="s">
        <v>266</v>
      </c>
      <c r="B23" s="85" t="s">
        <v>266</v>
      </c>
      <c r="C23" s="85" t="s">
        <v>267</v>
      </c>
      <c r="D23" s="85" t="s">
        <v>319</v>
      </c>
      <c r="G23" s="87"/>
      <c r="H23" s="86">
        <v>1620</v>
      </c>
      <c r="I23" s="85">
        <v>0</v>
      </c>
    </row>
    <row r="24" spans="1:9" x14ac:dyDescent="0.2">
      <c r="A24" s="85" t="s">
        <v>268</v>
      </c>
      <c r="B24" s="85" t="s">
        <v>268</v>
      </c>
      <c r="C24" s="85" t="s">
        <v>269</v>
      </c>
      <c r="D24" s="85" t="s">
        <v>320</v>
      </c>
      <c r="G24" s="87"/>
      <c r="H24" s="86">
        <v>1840</v>
      </c>
      <c r="I24" s="85">
        <v>0</v>
      </c>
    </row>
    <row r="25" spans="1:9" x14ac:dyDescent="0.2">
      <c r="A25" s="85" t="s">
        <v>270</v>
      </c>
      <c r="B25" s="85" t="s">
        <v>270</v>
      </c>
      <c r="C25" s="85" t="s">
        <v>271</v>
      </c>
      <c r="D25" s="85" t="s">
        <v>321</v>
      </c>
      <c r="G25" s="87"/>
      <c r="H25" s="86">
        <v>1840</v>
      </c>
      <c r="I25" s="85">
        <v>0</v>
      </c>
    </row>
    <row r="26" spans="1:9" x14ac:dyDescent="0.2">
      <c r="A26" s="85" t="s">
        <v>272</v>
      </c>
      <c r="B26" s="85" t="s">
        <v>272</v>
      </c>
      <c r="C26" s="85" t="s">
        <v>273</v>
      </c>
      <c r="D26" s="85" t="s">
        <v>322</v>
      </c>
      <c r="H26" s="86">
        <v>2920</v>
      </c>
      <c r="I26" s="85">
        <v>0</v>
      </c>
    </row>
    <row r="27" spans="1:9" x14ac:dyDescent="0.2">
      <c r="A27" s="85" t="s">
        <v>274</v>
      </c>
      <c r="B27" s="85" t="s">
        <v>274</v>
      </c>
      <c r="C27" s="85" t="s">
        <v>275</v>
      </c>
      <c r="D27" s="85" t="s">
        <v>323</v>
      </c>
      <c r="H27" s="87">
        <v>2920</v>
      </c>
      <c r="I27" s="85">
        <v>0</v>
      </c>
    </row>
    <row r="28" spans="1:9" x14ac:dyDescent="0.2">
      <c r="A28" s="85" t="s">
        <v>276</v>
      </c>
      <c r="B28" s="85" t="s">
        <v>276</v>
      </c>
      <c r="C28" s="85" t="s">
        <v>277</v>
      </c>
      <c r="D28" s="85" t="s">
        <v>324</v>
      </c>
      <c r="G28" s="87"/>
      <c r="H28" s="85">
        <v>5620</v>
      </c>
      <c r="I28" s="85">
        <v>0</v>
      </c>
    </row>
    <row r="29" spans="1:9" x14ac:dyDescent="0.2">
      <c r="A29" s="85" t="s">
        <v>278</v>
      </c>
      <c r="B29" s="85" t="s">
        <v>278</v>
      </c>
      <c r="C29" s="85" t="s">
        <v>279</v>
      </c>
      <c r="D29" s="85" t="s">
        <v>325</v>
      </c>
      <c r="G29" s="87"/>
      <c r="H29" s="85">
        <v>5620</v>
      </c>
      <c r="I29" s="85">
        <v>0</v>
      </c>
    </row>
    <row r="30" spans="1:9" x14ac:dyDescent="0.2">
      <c r="A30" s="85" t="s">
        <v>280</v>
      </c>
      <c r="B30" s="85" t="s">
        <v>280</v>
      </c>
      <c r="C30" s="85" t="s">
        <v>281</v>
      </c>
      <c r="D30" s="85" t="s">
        <v>326</v>
      </c>
      <c r="G30" s="87"/>
      <c r="H30" s="85">
        <v>972</v>
      </c>
      <c r="I30" s="85">
        <v>0</v>
      </c>
    </row>
    <row r="31" spans="1:9" x14ac:dyDescent="0.2">
      <c r="A31" s="85" t="s">
        <v>282</v>
      </c>
      <c r="B31" s="85" t="s">
        <v>282</v>
      </c>
      <c r="C31" s="85" t="s">
        <v>283</v>
      </c>
      <c r="D31" s="85" t="s">
        <v>327</v>
      </c>
      <c r="G31" s="87"/>
      <c r="H31" s="85">
        <v>972</v>
      </c>
      <c r="I31" s="85">
        <v>0</v>
      </c>
    </row>
    <row r="32" spans="1:9" x14ac:dyDescent="0.2">
      <c r="A32" s="85" t="s">
        <v>284</v>
      </c>
      <c r="B32" s="85" t="s">
        <v>284</v>
      </c>
      <c r="C32" s="85" t="s">
        <v>285</v>
      </c>
      <c r="D32" s="85" t="s">
        <v>328</v>
      </c>
      <c r="G32" s="87"/>
      <c r="H32" s="85">
        <v>1458</v>
      </c>
      <c r="I32" s="85">
        <v>0</v>
      </c>
    </row>
    <row r="33" spans="1:9" x14ac:dyDescent="0.2">
      <c r="A33" s="85" t="s">
        <v>286</v>
      </c>
      <c r="B33" s="85" t="s">
        <v>286</v>
      </c>
      <c r="C33" s="85" t="s">
        <v>287</v>
      </c>
      <c r="D33" s="85" t="s">
        <v>329</v>
      </c>
      <c r="H33" s="85">
        <v>1458</v>
      </c>
      <c r="I33" s="85">
        <v>0</v>
      </c>
    </row>
    <row r="34" spans="1:9" x14ac:dyDescent="0.2">
      <c r="A34" s="85" t="s">
        <v>288</v>
      </c>
      <c r="B34" s="85" t="s">
        <v>288</v>
      </c>
      <c r="C34" s="85" t="s">
        <v>289</v>
      </c>
      <c r="D34" s="85" t="s">
        <v>330</v>
      </c>
      <c r="H34" s="85">
        <v>1678</v>
      </c>
      <c r="I34" s="85">
        <v>0</v>
      </c>
    </row>
    <row r="35" spans="1:9" x14ac:dyDescent="0.2">
      <c r="A35" s="85" t="s">
        <v>290</v>
      </c>
      <c r="B35" s="85" t="s">
        <v>290</v>
      </c>
      <c r="C35" s="85" t="s">
        <v>291</v>
      </c>
      <c r="D35" s="85" t="s">
        <v>331</v>
      </c>
      <c r="H35" s="85">
        <v>1678</v>
      </c>
      <c r="I35" s="85">
        <v>0</v>
      </c>
    </row>
    <row r="36" spans="1:9" x14ac:dyDescent="0.2">
      <c r="A36" s="85" t="s">
        <v>292</v>
      </c>
      <c r="B36" s="85" t="s">
        <v>292</v>
      </c>
      <c r="C36" s="85" t="s">
        <v>293</v>
      </c>
      <c r="D36" s="85" t="s">
        <v>332</v>
      </c>
      <c r="H36" s="85">
        <v>2650</v>
      </c>
      <c r="I36" s="85">
        <v>0</v>
      </c>
    </row>
    <row r="37" spans="1:9" x14ac:dyDescent="0.2">
      <c r="A37" s="85" t="s">
        <v>294</v>
      </c>
      <c r="B37" s="85" t="s">
        <v>294</v>
      </c>
      <c r="C37" s="85" t="s">
        <v>295</v>
      </c>
      <c r="D37" s="85" t="s">
        <v>333</v>
      </c>
      <c r="H37" s="85">
        <v>2650</v>
      </c>
      <c r="I37" s="85">
        <v>0</v>
      </c>
    </row>
    <row r="38" spans="1:9" x14ac:dyDescent="0.2">
      <c r="A38" s="85" t="s">
        <v>296</v>
      </c>
      <c r="B38" s="85" t="s">
        <v>296</v>
      </c>
      <c r="C38" s="85" t="s">
        <v>297</v>
      </c>
      <c r="D38" s="85" t="s">
        <v>334</v>
      </c>
      <c r="G38" s="87"/>
      <c r="H38" s="85">
        <v>5080</v>
      </c>
      <c r="I38" s="85">
        <v>0</v>
      </c>
    </row>
    <row r="39" spans="1:9" x14ac:dyDescent="0.2">
      <c r="A39" s="85" t="s">
        <v>298</v>
      </c>
      <c r="B39" s="85" t="s">
        <v>298</v>
      </c>
      <c r="C39" s="85" t="s">
        <v>299</v>
      </c>
      <c r="D39" s="85" t="s">
        <v>335</v>
      </c>
      <c r="G39" s="87"/>
      <c r="H39" s="85">
        <v>5080</v>
      </c>
      <c r="I39" s="85">
        <v>0</v>
      </c>
    </row>
  </sheetData>
  <sheetProtection algorithmName="SHA-512" hashValue="hDUjfHeF1fGPSdcwfVxJuxpcGpNYXuyW1GZC1m6DDS2RCn5aZ0a1VqTSr+rCXyxj6sT240TBhQWsf02kyyAyDw==" saltValue="mzWrxmcROrbPti/jqub84A==" spinCount="100000" sheet="1" objects="1" scenarios="1" selectLockedCells="1" selectUnlockedCells="1"/>
  <phoneticPr fontId="2"/>
  <pageMargins left="0.75" right="0.75" top="1" bottom="1" header="0.3" footer="0.3"/>
  <pageSetup paperSize="9" orientation="portrait" horizontalDpi="4294967294" verticalDpi="429496729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AN203"/>
  <sheetViews>
    <sheetView topLeftCell="F1" zoomScale="70" zoomScaleNormal="70" workbookViewId="0">
      <selection activeCell="G4" sqref="G4"/>
    </sheetView>
  </sheetViews>
  <sheetFormatPr defaultRowHeight="13" x14ac:dyDescent="0.2"/>
  <cols>
    <col min="1" max="1" width="5.36328125" style="9" bestFit="1" customWidth="1"/>
    <col min="2" max="2" width="19.7265625" style="82" bestFit="1" customWidth="1"/>
    <col min="3" max="3" width="10" style="82" bestFit="1" customWidth="1"/>
    <col min="4" max="4" width="36.6328125" style="82" bestFit="1" customWidth="1"/>
    <col min="5" max="5" width="15" style="4" bestFit="1" customWidth="1"/>
    <col min="6" max="6" width="19.1796875" style="107" bestFit="1" customWidth="1"/>
    <col min="7" max="7" width="103.26953125" style="8" bestFit="1" customWidth="1"/>
    <col min="8" max="8" width="5.7265625" style="5" bestFit="1" customWidth="1"/>
    <col min="9" max="9" width="26.1796875" style="5" customWidth="1"/>
    <col min="10" max="10" width="15" style="5" hidden="1" customWidth="1"/>
    <col min="11" max="11" width="6.1796875" style="11" bestFit="1" customWidth="1"/>
    <col min="12" max="12" width="10" style="11" bestFit="1" customWidth="1"/>
    <col min="13" max="13" width="16" style="11" bestFit="1" customWidth="1"/>
    <col min="14" max="14" width="7.81640625" style="11" hidden="1" customWidth="1"/>
    <col min="15" max="15" width="6.1796875" style="11" bestFit="1" customWidth="1"/>
    <col min="16" max="16" width="5.7265625" style="11" bestFit="1" customWidth="1"/>
    <col min="17" max="17" width="8.7265625" style="11" customWidth="1"/>
    <col min="18" max="18" width="8.90625" style="82" hidden="1" customWidth="1"/>
    <col min="19" max="19" width="14.1796875" style="82" hidden="1" customWidth="1"/>
    <col min="20" max="20" width="103.26953125" style="82" hidden="1" customWidth="1"/>
    <col min="21" max="21" width="17.453125" style="82" hidden="1" customWidth="1"/>
    <col min="22" max="23" width="8.90625" style="82" hidden="1" customWidth="1"/>
    <col min="24" max="24" width="10" style="82" hidden="1" customWidth="1"/>
    <col min="25" max="25" width="29.7265625" style="82" hidden="1" customWidth="1"/>
    <col min="26" max="26" width="8.90625" style="82" hidden="1" customWidth="1"/>
    <col min="27" max="27" width="17.1796875" style="82" hidden="1" customWidth="1"/>
    <col min="28" max="28" width="8.90625" style="82" hidden="1" customWidth="1"/>
    <col min="29" max="29" width="17.1796875" style="82" hidden="1" customWidth="1"/>
    <col min="30" max="30" width="8.90625" style="82" hidden="1" customWidth="1"/>
    <col min="31" max="31" width="12.453125" style="82" hidden="1" customWidth="1"/>
    <col min="32" max="32" width="8.90625" style="82" hidden="1" customWidth="1"/>
    <col min="33" max="33" width="17" style="82" hidden="1" customWidth="1"/>
    <col min="34" max="35" width="8.90625" style="82" hidden="1" customWidth="1"/>
    <col min="36" max="36" width="17.54296875" style="82" hidden="1" customWidth="1"/>
    <col min="37" max="37" width="2.54296875" style="82" hidden="1" customWidth="1"/>
    <col min="38" max="40" width="8.7265625" hidden="1" customWidth="1"/>
  </cols>
  <sheetData>
    <row r="1" spans="1:37" s="10" customFormat="1" ht="52.5" thickBot="1" x14ac:dyDescent="0.25">
      <c r="A1" s="18" t="s">
        <v>64</v>
      </c>
      <c r="B1" s="89" t="s">
        <v>191</v>
      </c>
      <c r="C1" s="20" t="s">
        <v>65</v>
      </c>
      <c r="D1" s="20" t="s">
        <v>66</v>
      </c>
      <c r="E1" s="49" t="s">
        <v>67</v>
      </c>
      <c r="F1" s="104" t="s">
        <v>68</v>
      </c>
      <c r="G1" s="103" t="s">
        <v>345</v>
      </c>
      <c r="H1" s="50" t="s">
        <v>69</v>
      </c>
      <c r="I1" s="20" t="s">
        <v>241</v>
      </c>
      <c r="J1" s="20" t="s">
        <v>70</v>
      </c>
      <c r="K1" s="51" t="s">
        <v>71</v>
      </c>
      <c r="L1" s="51" t="s">
        <v>72</v>
      </c>
      <c r="M1" s="61" t="s">
        <v>241</v>
      </c>
      <c r="N1" s="78" t="s">
        <v>73</v>
      </c>
      <c r="O1" s="61" t="s">
        <v>74</v>
      </c>
      <c r="P1" s="62" t="s">
        <v>75</v>
      </c>
      <c r="Q1" s="65"/>
      <c r="S1" s="10" t="s">
        <v>76</v>
      </c>
      <c r="T1" s="10" t="s">
        <v>77</v>
      </c>
      <c r="U1" s="10" t="s">
        <v>78</v>
      </c>
      <c r="X1" s="66" t="s">
        <v>79</v>
      </c>
      <c r="Y1" s="10" t="s">
        <v>80</v>
      </c>
      <c r="Z1" s="10" t="s">
        <v>344</v>
      </c>
      <c r="AA1" s="10" t="s">
        <v>81</v>
      </c>
      <c r="AC1" s="10" t="s">
        <v>82</v>
      </c>
      <c r="AE1" s="10" t="s">
        <v>83</v>
      </c>
      <c r="AG1" s="10" t="s">
        <v>84</v>
      </c>
      <c r="AJ1" s="10" t="s">
        <v>85</v>
      </c>
    </row>
    <row r="2" spans="1:37" ht="25.15" customHeight="1" thickBot="1" x14ac:dyDescent="0.25">
      <c r="A2" s="18" t="s">
        <v>86</v>
      </c>
      <c r="B2" s="131" t="s">
        <v>230</v>
      </c>
      <c r="C2" s="132" t="s">
        <v>231</v>
      </c>
      <c r="D2" s="133" t="s">
        <v>232</v>
      </c>
      <c r="E2" s="134" t="s">
        <v>233</v>
      </c>
      <c r="F2" s="135" t="s">
        <v>341</v>
      </c>
      <c r="G2" s="136" t="str">
        <f>IF(F2="","",VLOOKUP(F2,商品リスト!A:D,2,FALSE))</f>
        <v>【仏事用】きざみしば漬 10個箱入り（のし名入れ可能）</v>
      </c>
      <c r="H2" s="137">
        <v>1</v>
      </c>
      <c r="I2" s="137" t="s">
        <v>188</v>
      </c>
      <c r="J2" s="137"/>
      <c r="K2" s="138">
        <f>IF(G2="","",INDEX(data!H:H,MATCH("*"&amp;配送先入力シート!G2&amp;"*",data!C:C,0)))</f>
        <v>5080</v>
      </c>
      <c r="L2" s="138">
        <f t="shared" ref="L2:L154" si="0">IF(F2="","",IF(H2="","",K2*H2))</f>
        <v>5080</v>
      </c>
      <c r="M2" s="139">
        <f>IF(I2="有り",280,0)</f>
        <v>0</v>
      </c>
      <c r="N2" s="139"/>
      <c r="O2" s="139">
        <f t="shared" ref="O2:O154" si="1">IF(H2="","",SUM(L2:M2))</f>
        <v>5080</v>
      </c>
      <c r="P2" s="140">
        <f t="shared" ref="P2:P154" si="2">IF(H2="","",IF(AA2="重複",0,SUM(AE2,AG2)))</f>
        <v>1265</v>
      </c>
      <c r="S2" s="7" t="str">
        <f>INDEX(data!B:B,MATCH("*"&amp;配送先入力シート!G2&amp;"*",data!C:C,0))</f>
        <v>t122</v>
      </c>
      <c r="T2" s="6" t="str">
        <f>VLOOKUP(S2,data!B:C,2,0)</f>
        <v>【仏事用】きざみしば漬 10個箱入り（のし名入れ可能）</v>
      </c>
      <c r="U2">
        <f>VLOOKUP(S2,data!B:E,4,0)</f>
        <v>0</v>
      </c>
      <c r="W2" s="6"/>
      <c r="X2" s="6" t="str">
        <f t="shared" ref="X2:X154" si="3">IF(MID(D2,4,1)="県",LEFT(D2,4),LEFT(D2,3))</f>
        <v>東京都</v>
      </c>
      <c r="Y2" s="6" t="str">
        <f t="shared" ref="Y2:Y154" si="4">RIGHT(D2,LEN(D2)-LEN(X2))</f>
        <v>新宿区西新宿2-8-1</v>
      </c>
      <c r="Z2" s="82" t="str">
        <f>B2&amp;D2</f>
        <v>お取り寄せ　太郎様東京都新宿区西新宿2-8-1</v>
      </c>
      <c r="AA2" t="str">
        <f>IF(COUNTIF(Z2:$Z$203,Z2)=1,"なし","重複")</f>
        <v>なし</v>
      </c>
      <c r="AC2">
        <f>SUMIF($B2:B$3,B2,$O2:O$3)</f>
        <v>5080</v>
      </c>
      <c r="AE2">
        <f>IF(AC2=0,0,IF(AC2&lt;10000,VLOOKUP(X2,'data list'!$A$1:$C$48,3,FALSE),0))</f>
        <v>1265</v>
      </c>
      <c r="AG2">
        <f>IF(X2="北海道",0,IF(X2="沖縄県",0,0))</f>
        <v>0</v>
      </c>
      <c r="AK2">
        <f>SUM(AK3:AK202)</f>
        <v>0</v>
      </c>
    </row>
    <row r="3" spans="1:37" ht="30" customHeight="1" x14ac:dyDescent="0.2">
      <c r="A3" s="91">
        <v>1</v>
      </c>
      <c r="B3" s="95"/>
      <c r="C3" s="79"/>
      <c r="D3" s="96"/>
      <c r="E3" s="97"/>
      <c r="F3" s="130" t="s">
        <v>341</v>
      </c>
      <c r="G3" s="99" t="str">
        <f>IF(F3="","",VLOOKUP(F3,商品リスト!A:D,2,FALSE))</f>
        <v>【仏事用】きざみしば漬 10個箱入り（のし名入れ可能）</v>
      </c>
      <c r="H3" s="98">
        <v>10</v>
      </c>
      <c r="I3" s="100" t="s">
        <v>234</v>
      </c>
      <c r="J3" s="100"/>
      <c r="K3" s="101">
        <f>IF(G3="","",INDEX(data!H:H,MATCH("*"&amp;配送先入力シート!G3&amp;"*",data!C:C,0)))</f>
        <v>5080</v>
      </c>
      <c r="L3" s="101">
        <f t="shared" si="0"/>
        <v>50800</v>
      </c>
      <c r="M3" s="101">
        <f>VLOOKUP(I3,'data list'!$I$1:$J$13,2,FALSE)</f>
        <v>0</v>
      </c>
      <c r="N3" s="101"/>
      <c r="O3" s="101">
        <f t="shared" si="1"/>
        <v>50800</v>
      </c>
      <c r="P3" s="102">
        <f t="shared" si="2"/>
        <v>0</v>
      </c>
      <c r="S3" s="7" t="str">
        <f>INDEX(data!B:B,MATCH("*"&amp;配送先入力シート!G3&amp;"*",data!C:C,0))</f>
        <v>t122</v>
      </c>
      <c r="T3" s="6" t="str">
        <f>VLOOKUP(S3,data!B:C,2,0)</f>
        <v>【仏事用】きざみしば漬 10個箱入り（のし名入れ可能）</v>
      </c>
      <c r="U3">
        <f>VLOOKUP(S3,data!B:E,4,0)</f>
        <v>0</v>
      </c>
      <c r="V3" s="6"/>
      <c r="X3" s="6" t="str">
        <f t="shared" si="3"/>
        <v/>
      </c>
      <c r="Y3" s="6" t="str">
        <f t="shared" si="4"/>
        <v/>
      </c>
      <c r="Z3" s="82" t="str">
        <f t="shared" ref="Z3:Z66" si="5">B3&amp;D3</f>
        <v/>
      </c>
      <c r="AA3" t="str">
        <f>IF(COUNTIF(Z3:$Z$203,Z3)=1,"なし","重複")</f>
        <v>重複</v>
      </c>
      <c r="AC3">
        <f>SUMIF($B$3:B3,B3,$O$3:O3)</f>
        <v>0</v>
      </c>
      <c r="AE3">
        <f>IF(AC3=0,0,IF(AC3&lt;10000,VLOOKUP(X3,'data list'!$A$1:$C$48,3,FALSE),0))</f>
        <v>0</v>
      </c>
      <c r="AG3">
        <f>IF(X3="北海道",0,IF(X3="沖縄県",0,0))</f>
        <v>0</v>
      </c>
      <c r="AJ3" t="str">
        <f t="shared" ref="AJ3:AJ131" si="6">LEFT(G3,1)</f>
        <v>【</v>
      </c>
      <c r="AK3">
        <f t="shared" ref="AK3:AK155" si="7">IF(AJ3="手",H3,0)</f>
        <v>0</v>
      </c>
    </row>
    <row r="4" spans="1:37" ht="30" customHeight="1" x14ac:dyDescent="0.2">
      <c r="A4" s="92">
        <v>2</v>
      </c>
      <c r="B4" s="53"/>
      <c r="C4" s="12"/>
      <c r="D4" s="39"/>
      <c r="E4" s="13"/>
      <c r="F4" s="105"/>
      <c r="G4" s="47" t="str">
        <f>IF(F4="","",VLOOKUP(F4,商品リスト!A:D,2,FALSE))</f>
        <v/>
      </c>
      <c r="H4" s="14"/>
      <c r="I4" s="37" t="s">
        <v>234</v>
      </c>
      <c r="J4" s="37"/>
      <c r="K4" s="31" t="str">
        <f>IF(G4="","",INDEX(data!H:H,MATCH("*"&amp;配送先入力シート!G4&amp;"*",data!C:C,0)))</f>
        <v/>
      </c>
      <c r="L4" s="31" t="str">
        <f t="shared" ref="L4:L78" si="8">IF(F4="","",IF(H4="","",K4*H4))</f>
        <v/>
      </c>
      <c r="M4" s="31">
        <f>VLOOKUP(I4,'data list'!$I$1:$J$13,2,FALSE)</f>
        <v>0</v>
      </c>
      <c r="N4" s="31"/>
      <c r="O4" s="31" t="str">
        <f t="shared" ref="O4:O33" si="9">IF(H4="","",SUM(L4:M4))</f>
        <v/>
      </c>
      <c r="P4" s="32" t="str">
        <f t="shared" ref="P4:P78" si="10">IF(H4="","",IF(AA4="重複",0,SUM(AE4,AG4)))</f>
        <v/>
      </c>
      <c r="S4" s="7" t="str">
        <f>INDEX(data!B:B,MATCH("*"&amp;配送先入力シート!G4&amp;"*",data!C:C,0))</f>
        <v>code（Ｎｏ【-】）</v>
      </c>
      <c r="T4" s="6" t="str">
        <f>VLOOKUP(S4,data!B:C,2,0)</f>
        <v>item_name</v>
      </c>
      <c r="U4" t="str">
        <f>VLOOKUP(S4,data!B:E,4,0)</f>
        <v>風呂敷検索ワード</v>
      </c>
      <c r="X4" s="6" t="str">
        <f t="shared" ref="X4:X78" si="11">IF(MID(D4,4,1)="県",LEFT(D4,4),LEFT(D4,3))</f>
        <v/>
      </c>
      <c r="Y4" s="6" t="str">
        <f t="shared" ref="Y4:Y78" si="12">RIGHT(D4,LEN(D4)-LEN(X4))</f>
        <v/>
      </c>
      <c r="Z4" s="82" t="str">
        <f t="shared" si="5"/>
        <v/>
      </c>
      <c r="AA4" t="str">
        <f>IF(COUNTIF(Z4:$Z$203,Z4)=1,"なし","重複")</f>
        <v>重複</v>
      </c>
      <c r="AC4">
        <f>SUMIF($B$3:B4,B4,$O$3:O4)</f>
        <v>0</v>
      </c>
      <c r="AE4">
        <f>IF(AC4=0,0,IF(AC4&lt;10000,VLOOKUP(X4,'data list'!$A$1:$C$48,3,FALSE),0))</f>
        <v>0</v>
      </c>
      <c r="AG4">
        <f t="shared" ref="AG4:AG78" si="13">IF(X4="北海道",0,IF(X4="沖縄県",0,0))</f>
        <v>0</v>
      </c>
      <c r="AJ4" t="str">
        <f t="shared" ref="AJ4:AJ10" si="14">LEFT(G4,1)</f>
        <v/>
      </c>
      <c r="AK4">
        <f t="shared" ref="AK4:AK78" si="15">IF(AJ4="手",H4,0)</f>
        <v>0</v>
      </c>
    </row>
    <row r="5" spans="1:37" ht="30" customHeight="1" x14ac:dyDescent="0.2">
      <c r="A5" s="92">
        <v>3</v>
      </c>
      <c r="B5" s="53"/>
      <c r="C5" s="12"/>
      <c r="D5" s="39"/>
      <c r="E5" s="13"/>
      <c r="F5" s="105"/>
      <c r="G5" s="47" t="str">
        <f>IF(F5="","",VLOOKUP(F5,商品リスト!A:D,2,FALSE))</f>
        <v/>
      </c>
      <c r="H5" s="14"/>
      <c r="I5" s="37" t="s">
        <v>234</v>
      </c>
      <c r="J5" s="37"/>
      <c r="K5" s="31" t="str">
        <f>IF(G5="","",INDEX(data!H:H,MATCH("*"&amp;配送先入力シート!G5&amp;"*",data!C:C,0)))</f>
        <v/>
      </c>
      <c r="L5" s="31" t="str">
        <f t="shared" si="8"/>
        <v/>
      </c>
      <c r="M5" s="31">
        <f>VLOOKUP(I5,'data list'!$I$1:$J$13,2,FALSE)</f>
        <v>0</v>
      </c>
      <c r="N5" s="31"/>
      <c r="O5" s="31" t="str">
        <f t="shared" si="9"/>
        <v/>
      </c>
      <c r="P5" s="32" t="str">
        <f t="shared" si="10"/>
        <v/>
      </c>
      <c r="S5" s="7" t="str">
        <f>INDEX(data!B:B,MATCH("*"&amp;配送先入力シート!G5&amp;"*",data!C:C,0))</f>
        <v>code（Ｎｏ【-】）</v>
      </c>
      <c r="T5" s="6" t="str">
        <f>VLOOKUP(S5,data!B:C,2,0)</f>
        <v>item_name</v>
      </c>
      <c r="U5" t="str">
        <f>VLOOKUP(S5,data!B:E,4,0)</f>
        <v>風呂敷検索ワード</v>
      </c>
      <c r="X5" s="6" t="str">
        <f t="shared" si="11"/>
        <v/>
      </c>
      <c r="Y5" s="6" t="str">
        <f t="shared" si="12"/>
        <v/>
      </c>
      <c r="Z5" s="82" t="str">
        <f t="shared" si="5"/>
        <v/>
      </c>
      <c r="AA5" t="str">
        <f>IF(COUNTIF(Z5:$Z$203,Z5)=1,"なし","重複")</f>
        <v>重複</v>
      </c>
      <c r="AC5">
        <f>SUMIF($B$3:B5,B5,$O$3:O5)</f>
        <v>0</v>
      </c>
      <c r="AE5">
        <f>IF(AC5=0,0,IF(AC5&lt;10000,VLOOKUP(X5,'data list'!$A$1:$C$48,3,FALSE),0))</f>
        <v>0</v>
      </c>
      <c r="AG5">
        <f t="shared" si="13"/>
        <v>0</v>
      </c>
      <c r="AJ5" t="str">
        <f t="shared" si="14"/>
        <v/>
      </c>
      <c r="AK5">
        <f t="shared" si="15"/>
        <v>0</v>
      </c>
    </row>
    <row r="6" spans="1:37" ht="30" customHeight="1" x14ac:dyDescent="0.2">
      <c r="A6" s="92">
        <v>4</v>
      </c>
      <c r="B6" s="53"/>
      <c r="C6" s="12"/>
      <c r="D6" s="39"/>
      <c r="E6" s="13"/>
      <c r="F6" s="105"/>
      <c r="G6" s="47" t="str">
        <f>IF(F6="","",VLOOKUP(F6,商品リスト!A:D,2,FALSE))</f>
        <v/>
      </c>
      <c r="H6" s="14"/>
      <c r="I6" s="37" t="s">
        <v>234</v>
      </c>
      <c r="J6" s="37"/>
      <c r="K6" s="31" t="str">
        <f>IF(G6="","",INDEX(data!H:H,MATCH("*"&amp;配送先入力シート!G6&amp;"*",data!C:C,0)))</f>
        <v/>
      </c>
      <c r="L6" s="31" t="str">
        <f t="shared" si="8"/>
        <v/>
      </c>
      <c r="M6" s="31">
        <f>VLOOKUP(I6,'data list'!$I$1:$J$13,2,FALSE)</f>
        <v>0</v>
      </c>
      <c r="N6" s="31"/>
      <c r="O6" s="31" t="str">
        <f t="shared" si="9"/>
        <v/>
      </c>
      <c r="P6" s="32" t="str">
        <f t="shared" si="10"/>
        <v/>
      </c>
      <c r="S6" s="7" t="str">
        <f>INDEX(data!B:B,MATCH("*"&amp;配送先入力シート!G6&amp;"*",data!C:C,0))</f>
        <v>code（Ｎｏ【-】）</v>
      </c>
      <c r="T6" s="6" t="str">
        <f>VLOOKUP(S6,data!B:C,2,0)</f>
        <v>item_name</v>
      </c>
      <c r="U6" t="str">
        <f>VLOOKUP(S6,data!B:E,4,0)</f>
        <v>風呂敷検索ワード</v>
      </c>
      <c r="X6" s="6" t="str">
        <f t="shared" si="11"/>
        <v/>
      </c>
      <c r="Y6" s="6" t="str">
        <f t="shared" si="12"/>
        <v/>
      </c>
      <c r="Z6" s="82" t="str">
        <f t="shared" si="5"/>
        <v/>
      </c>
      <c r="AA6" t="str">
        <f>IF(COUNTIF(Z6:$Z$203,Z6)=1,"なし","重複")</f>
        <v>重複</v>
      </c>
      <c r="AC6">
        <f>SUMIF($B$3:B6,B6,$O$3:O6)</f>
        <v>0</v>
      </c>
      <c r="AE6">
        <f>IF(AC6=0,0,IF(AC6&lt;10000,VLOOKUP(X6,'data list'!$A$1:$C$48,3,FALSE),0))</f>
        <v>0</v>
      </c>
      <c r="AG6">
        <f t="shared" si="13"/>
        <v>0</v>
      </c>
      <c r="AJ6" t="str">
        <f t="shared" si="14"/>
        <v/>
      </c>
      <c r="AK6">
        <f t="shared" si="15"/>
        <v>0</v>
      </c>
    </row>
    <row r="7" spans="1:37" ht="30" customHeight="1" x14ac:dyDescent="0.2">
      <c r="A7" s="92">
        <v>5</v>
      </c>
      <c r="B7" s="53"/>
      <c r="C7" s="12"/>
      <c r="D7" s="39"/>
      <c r="E7" s="13"/>
      <c r="F7" s="105"/>
      <c r="G7" s="47" t="str">
        <f>IF(F7="","",VLOOKUP(F7,商品リスト!A:D,2,FALSE))</f>
        <v/>
      </c>
      <c r="H7" s="14"/>
      <c r="I7" s="37" t="s">
        <v>234</v>
      </c>
      <c r="J7" s="37"/>
      <c r="K7" s="31" t="str">
        <f>IF(G7="","",INDEX(data!H:H,MATCH("*"&amp;配送先入力シート!G7&amp;"*",data!C:C,0)))</f>
        <v/>
      </c>
      <c r="L7" s="31" t="str">
        <f t="shared" si="8"/>
        <v/>
      </c>
      <c r="M7" s="31">
        <f>VLOOKUP(I7,'data list'!$I$1:$J$13,2,FALSE)</f>
        <v>0</v>
      </c>
      <c r="N7" s="31"/>
      <c r="O7" s="31" t="str">
        <f t="shared" si="9"/>
        <v/>
      </c>
      <c r="P7" s="32" t="str">
        <f t="shared" si="10"/>
        <v/>
      </c>
      <c r="S7" s="7" t="str">
        <f>INDEX(data!B:B,MATCH("*"&amp;配送先入力シート!G7&amp;"*",data!C:C,0))</f>
        <v>code（Ｎｏ【-】）</v>
      </c>
      <c r="T7" s="6" t="str">
        <f>VLOOKUP(S7,data!B:C,2,0)</f>
        <v>item_name</v>
      </c>
      <c r="U7" t="str">
        <f>VLOOKUP(S7,data!B:E,4,0)</f>
        <v>風呂敷検索ワード</v>
      </c>
      <c r="X7" s="6" t="str">
        <f t="shared" si="11"/>
        <v/>
      </c>
      <c r="Y7" s="6" t="str">
        <f t="shared" si="12"/>
        <v/>
      </c>
      <c r="Z7" s="82" t="str">
        <f t="shared" si="5"/>
        <v/>
      </c>
      <c r="AA7" t="str">
        <f>IF(COUNTIF(Z7:$Z$203,Z7)=1,"なし","重複")</f>
        <v>重複</v>
      </c>
      <c r="AC7">
        <f>SUMIF($B$3:B7,B7,$O$3:O7)</f>
        <v>0</v>
      </c>
      <c r="AE7">
        <f>IF(AC7=0,0,IF(AC7&lt;10000,VLOOKUP(X7,'data list'!$A$1:$C$48,3,FALSE),0))</f>
        <v>0</v>
      </c>
      <c r="AG7">
        <f t="shared" si="13"/>
        <v>0</v>
      </c>
      <c r="AJ7" t="str">
        <f t="shared" si="14"/>
        <v/>
      </c>
      <c r="AK7">
        <f t="shared" si="15"/>
        <v>0</v>
      </c>
    </row>
    <row r="8" spans="1:37" ht="30" customHeight="1" x14ac:dyDescent="0.2">
      <c r="A8" s="92">
        <v>6</v>
      </c>
      <c r="B8" s="53"/>
      <c r="C8" s="12"/>
      <c r="D8" s="39"/>
      <c r="E8" s="13"/>
      <c r="F8" s="105"/>
      <c r="G8" s="47" t="str">
        <f>IF(F8="","",VLOOKUP(F8,商品リスト!A:D,2,FALSE))</f>
        <v/>
      </c>
      <c r="H8" s="14"/>
      <c r="I8" s="37" t="s">
        <v>234</v>
      </c>
      <c r="J8" s="37"/>
      <c r="K8" s="31" t="str">
        <f>IF(G8="","",INDEX(data!H:H,MATCH("*"&amp;配送先入力シート!G8&amp;"*",data!C:C,0)))</f>
        <v/>
      </c>
      <c r="L8" s="31" t="str">
        <f t="shared" si="8"/>
        <v/>
      </c>
      <c r="M8" s="31">
        <f>VLOOKUP(I8,'data list'!$I$1:$J$13,2,FALSE)</f>
        <v>0</v>
      </c>
      <c r="N8" s="31"/>
      <c r="O8" s="31" t="str">
        <f t="shared" si="9"/>
        <v/>
      </c>
      <c r="P8" s="32" t="str">
        <f t="shared" si="10"/>
        <v/>
      </c>
      <c r="S8" s="7" t="str">
        <f>INDEX(data!B:B,MATCH("*"&amp;配送先入力シート!G8&amp;"*",data!C:C,0))</f>
        <v>code（Ｎｏ【-】）</v>
      </c>
      <c r="T8" s="6" t="str">
        <f>VLOOKUP(S8,data!B:C,2,0)</f>
        <v>item_name</v>
      </c>
      <c r="U8" t="str">
        <f>VLOOKUP(S8,data!B:E,4,0)</f>
        <v>風呂敷検索ワード</v>
      </c>
      <c r="X8" s="6" t="str">
        <f t="shared" si="11"/>
        <v/>
      </c>
      <c r="Y8" s="6" t="str">
        <f t="shared" si="12"/>
        <v/>
      </c>
      <c r="Z8" s="82" t="str">
        <f t="shared" si="5"/>
        <v/>
      </c>
      <c r="AA8" t="str">
        <f>IF(COUNTIF(Z8:$Z$203,Z8)=1,"なし","重複")</f>
        <v>重複</v>
      </c>
      <c r="AC8">
        <f>SUMIF($B$3:B8,B8,$O$3:O8)</f>
        <v>0</v>
      </c>
      <c r="AE8">
        <f>IF(AC8=0,0,IF(AC8&lt;10000,VLOOKUP(X8,'data list'!$A$1:$C$48,3,FALSE),0))</f>
        <v>0</v>
      </c>
      <c r="AG8">
        <f t="shared" si="13"/>
        <v>0</v>
      </c>
      <c r="AJ8" t="str">
        <f t="shared" si="14"/>
        <v/>
      </c>
      <c r="AK8">
        <f t="shared" si="15"/>
        <v>0</v>
      </c>
    </row>
    <row r="9" spans="1:37" ht="30" customHeight="1" x14ac:dyDescent="0.2">
      <c r="A9" s="92">
        <v>7</v>
      </c>
      <c r="B9" s="53"/>
      <c r="C9" s="12"/>
      <c r="D9" s="39"/>
      <c r="E9" s="13"/>
      <c r="F9" s="105"/>
      <c r="G9" s="47" t="str">
        <f>IF(F9="","",VLOOKUP(F9,商品リスト!A:D,2,FALSE))</f>
        <v/>
      </c>
      <c r="H9" s="14"/>
      <c r="I9" s="37" t="s">
        <v>234</v>
      </c>
      <c r="J9" s="37"/>
      <c r="K9" s="31" t="str">
        <f>IF(G9="","",INDEX(data!H:H,MATCH("*"&amp;配送先入力シート!G9&amp;"*",data!C:C,0)))</f>
        <v/>
      </c>
      <c r="L9" s="31" t="str">
        <f t="shared" si="8"/>
        <v/>
      </c>
      <c r="M9" s="31">
        <f>VLOOKUP(I9,'data list'!$I$1:$J$13,2,FALSE)</f>
        <v>0</v>
      </c>
      <c r="N9" s="31"/>
      <c r="O9" s="31" t="str">
        <f t="shared" si="9"/>
        <v/>
      </c>
      <c r="P9" s="32" t="str">
        <f t="shared" si="10"/>
        <v/>
      </c>
      <c r="S9" s="7" t="str">
        <f>INDEX(data!B:B,MATCH("*"&amp;配送先入力シート!G9&amp;"*",data!C:C,0))</f>
        <v>code（Ｎｏ【-】）</v>
      </c>
      <c r="T9" s="6" t="str">
        <f>VLOOKUP(S9,data!B:C,2,0)</f>
        <v>item_name</v>
      </c>
      <c r="U9" t="str">
        <f>VLOOKUP(S9,data!B:E,4,0)</f>
        <v>風呂敷検索ワード</v>
      </c>
      <c r="X9" s="6" t="str">
        <f t="shared" si="11"/>
        <v/>
      </c>
      <c r="Y9" s="6" t="str">
        <f t="shared" si="12"/>
        <v/>
      </c>
      <c r="Z9" s="82" t="str">
        <f t="shared" si="5"/>
        <v/>
      </c>
      <c r="AA9" t="str">
        <f>IF(COUNTIF(Z9:$Z$203,Z9)=1,"なし","重複")</f>
        <v>重複</v>
      </c>
      <c r="AC9">
        <f>SUMIF($B$3:B9,B9,$O$3:O9)</f>
        <v>0</v>
      </c>
      <c r="AE9">
        <f>IF(AC9=0,0,IF(AC9&lt;10000,VLOOKUP(X9,'data list'!$A$1:$C$48,3,FALSE),0))</f>
        <v>0</v>
      </c>
      <c r="AG9">
        <f t="shared" si="13"/>
        <v>0</v>
      </c>
      <c r="AJ9" t="str">
        <f t="shared" si="14"/>
        <v/>
      </c>
      <c r="AK9">
        <f t="shared" si="15"/>
        <v>0</v>
      </c>
    </row>
    <row r="10" spans="1:37" ht="30" customHeight="1" x14ac:dyDescent="0.2">
      <c r="A10" s="92">
        <v>8</v>
      </c>
      <c r="B10" s="53"/>
      <c r="C10" s="12"/>
      <c r="D10" s="39"/>
      <c r="E10" s="13"/>
      <c r="F10" s="105"/>
      <c r="G10" s="47" t="str">
        <f>IF(F10="","",VLOOKUP(F10,商品リスト!A:D,2,FALSE))</f>
        <v/>
      </c>
      <c r="H10" s="14"/>
      <c r="I10" s="37" t="s">
        <v>234</v>
      </c>
      <c r="J10" s="37"/>
      <c r="K10" s="31" t="str">
        <f>IF(G10="","",INDEX(data!H:H,MATCH("*"&amp;配送先入力シート!G10&amp;"*",data!C:C,0)))</f>
        <v/>
      </c>
      <c r="L10" s="31" t="str">
        <f t="shared" si="8"/>
        <v/>
      </c>
      <c r="M10" s="31">
        <f>VLOOKUP(I10,'data list'!$I$1:$J$13,2,FALSE)</f>
        <v>0</v>
      </c>
      <c r="N10" s="31"/>
      <c r="O10" s="31" t="str">
        <f t="shared" si="9"/>
        <v/>
      </c>
      <c r="P10" s="32" t="str">
        <f t="shared" si="10"/>
        <v/>
      </c>
      <c r="S10" s="7" t="str">
        <f>INDEX(data!B:B,MATCH("*"&amp;配送先入力シート!G10&amp;"*",data!C:C,0))</f>
        <v>code（Ｎｏ【-】）</v>
      </c>
      <c r="T10" s="6" t="str">
        <f>VLOOKUP(S10,data!B:C,2,0)</f>
        <v>item_name</v>
      </c>
      <c r="U10" t="str">
        <f>VLOOKUP(S10,data!B:E,4,0)</f>
        <v>風呂敷検索ワード</v>
      </c>
      <c r="X10" s="6" t="str">
        <f t="shared" si="11"/>
        <v/>
      </c>
      <c r="Y10" s="6" t="str">
        <f t="shared" si="12"/>
        <v/>
      </c>
      <c r="Z10" s="82" t="str">
        <f t="shared" si="5"/>
        <v/>
      </c>
      <c r="AA10" t="str">
        <f>IF(COUNTIF(Z10:$Z$203,Z10)=1,"なし","重複")</f>
        <v>重複</v>
      </c>
      <c r="AC10">
        <f>SUMIF($B$3:B10,B10,$O$3:O10)</f>
        <v>0</v>
      </c>
      <c r="AE10">
        <f>IF(AC10=0,0,IF(AC10&lt;10000,VLOOKUP(X10,'data list'!$A$1:$C$48,3,FALSE),0))</f>
        <v>0</v>
      </c>
      <c r="AG10">
        <f t="shared" si="13"/>
        <v>0</v>
      </c>
      <c r="AJ10" t="str">
        <f t="shared" si="14"/>
        <v/>
      </c>
      <c r="AK10">
        <f t="shared" si="15"/>
        <v>0</v>
      </c>
    </row>
    <row r="11" spans="1:37" ht="30" customHeight="1" x14ac:dyDescent="0.2">
      <c r="A11" s="92">
        <v>9</v>
      </c>
      <c r="B11" s="53"/>
      <c r="C11" s="12"/>
      <c r="D11" s="39"/>
      <c r="E11" s="13"/>
      <c r="F11" s="105"/>
      <c r="G11" s="47" t="str">
        <f>IF(F11="","",VLOOKUP(F11,商品リスト!A:D,2,FALSE))</f>
        <v/>
      </c>
      <c r="H11" s="14"/>
      <c r="I11" s="37" t="s">
        <v>234</v>
      </c>
      <c r="J11" s="37"/>
      <c r="K11" s="31" t="str">
        <f>IF(G11="","",INDEX(data!H:H,MATCH("*"&amp;配送先入力シート!G11&amp;"*",data!C:C,0)))</f>
        <v/>
      </c>
      <c r="L11" s="31" t="str">
        <f t="shared" si="8"/>
        <v/>
      </c>
      <c r="M11" s="31">
        <f>VLOOKUP(I11,'data list'!$I$1:$J$13,2,FALSE)</f>
        <v>0</v>
      </c>
      <c r="N11" s="31"/>
      <c r="O11" s="31" t="str">
        <f t="shared" si="9"/>
        <v/>
      </c>
      <c r="P11" s="32" t="str">
        <f t="shared" si="10"/>
        <v/>
      </c>
      <c r="S11" s="7" t="str">
        <f>INDEX(data!B:B,MATCH("*"&amp;配送先入力シート!G11&amp;"*",data!C:C,0))</f>
        <v>code（Ｎｏ【-】）</v>
      </c>
      <c r="T11" s="6" t="str">
        <f>VLOOKUP(S11,data!B:C,2,0)</f>
        <v>item_name</v>
      </c>
      <c r="U11" t="str">
        <f>VLOOKUP(S11,data!B:E,4,0)</f>
        <v>風呂敷検索ワード</v>
      </c>
      <c r="X11" s="6" t="str">
        <f t="shared" si="11"/>
        <v/>
      </c>
      <c r="Y11" s="6" t="str">
        <f t="shared" si="12"/>
        <v/>
      </c>
      <c r="Z11" s="82" t="str">
        <f t="shared" si="5"/>
        <v/>
      </c>
      <c r="AA11" t="str">
        <f>IF(COUNTIF(Z11:$Z$203,Z11)=1,"なし","重複")</f>
        <v>重複</v>
      </c>
      <c r="AC11">
        <f>SUMIF($B$3:B11,B11,$O$3:O11)</f>
        <v>0</v>
      </c>
      <c r="AE11">
        <f>IF(AC11=0,0,IF(AC11&lt;10000,VLOOKUP(X11,'data list'!$A$1:$C$48,3,FALSE),0))</f>
        <v>0</v>
      </c>
      <c r="AG11">
        <f t="shared" si="13"/>
        <v>0</v>
      </c>
      <c r="AK11">
        <f t="shared" si="15"/>
        <v>0</v>
      </c>
    </row>
    <row r="12" spans="1:37" ht="30" customHeight="1" x14ac:dyDescent="0.2">
      <c r="A12" s="92">
        <v>10</v>
      </c>
      <c r="B12" s="53"/>
      <c r="C12" s="12"/>
      <c r="D12" s="39"/>
      <c r="E12" s="13"/>
      <c r="F12" s="105"/>
      <c r="G12" s="47" t="str">
        <f>IF(F12="","",VLOOKUP(F12,商品リスト!A:D,2,FALSE))</f>
        <v/>
      </c>
      <c r="H12" s="14"/>
      <c r="I12" s="37" t="s">
        <v>234</v>
      </c>
      <c r="J12" s="37"/>
      <c r="K12" s="31" t="str">
        <f>IF(G12="","",INDEX(data!H:H,MATCH("*"&amp;配送先入力シート!G12&amp;"*",data!C:C,0)))</f>
        <v/>
      </c>
      <c r="L12" s="31" t="str">
        <f t="shared" si="8"/>
        <v/>
      </c>
      <c r="M12" s="31">
        <f>VLOOKUP(I12,'data list'!$I$1:$J$13,2,FALSE)</f>
        <v>0</v>
      </c>
      <c r="N12" s="31"/>
      <c r="O12" s="31" t="str">
        <f t="shared" si="9"/>
        <v/>
      </c>
      <c r="P12" s="32" t="str">
        <f t="shared" si="10"/>
        <v/>
      </c>
      <c r="S12" s="7" t="str">
        <f>INDEX(data!B:B,MATCH("*"&amp;配送先入力シート!G12&amp;"*",data!C:C,0))</f>
        <v>code（Ｎｏ【-】）</v>
      </c>
      <c r="T12" s="6" t="str">
        <f>VLOOKUP(S12,data!B:C,2,0)</f>
        <v>item_name</v>
      </c>
      <c r="U12" t="str">
        <f>VLOOKUP(S12,data!B:E,4,0)</f>
        <v>風呂敷検索ワード</v>
      </c>
      <c r="X12" s="6" t="str">
        <f t="shared" si="11"/>
        <v/>
      </c>
      <c r="Y12" s="6" t="str">
        <f t="shared" si="12"/>
        <v/>
      </c>
      <c r="Z12" s="82" t="str">
        <f t="shared" si="5"/>
        <v/>
      </c>
      <c r="AA12" t="str">
        <f>IF(COUNTIF(Z12:$Z$203,Z12)=1,"なし","重複")</f>
        <v>重複</v>
      </c>
      <c r="AC12">
        <f>SUMIF($B$3:B12,B12,$O$3:O12)</f>
        <v>0</v>
      </c>
      <c r="AE12">
        <f>IF(AC12=0,0,IF(AC12&lt;10000,VLOOKUP(X12,'data list'!$A$1:$C$48,3,FALSE),0))</f>
        <v>0</v>
      </c>
      <c r="AG12">
        <f t="shared" si="13"/>
        <v>0</v>
      </c>
      <c r="AK12">
        <f t="shared" si="15"/>
        <v>0</v>
      </c>
    </row>
    <row r="13" spans="1:37" ht="30" customHeight="1" x14ac:dyDescent="0.2">
      <c r="A13" s="92">
        <v>11</v>
      </c>
      <c r="B13" s="53"/>
      <c r="C13" s="12"/>
      <c r="D13" s="39"/>
      <c r="E13" s="13"/>
      <c r="F13" s="105"/>
      <c r="G13" s="47" t="str">
        <f>IF(F13="","",VLOOKUP(F13,商品リスト!A:D,2,FALSE))</f>
        <v/>
      </c>
      <c r="H13" s="14"/>
      <c r="I13" s="37" t="s">
        <v>234</v>
      </c>
      <c r="J13" s="37"/>
      <c r="K13" s="31" t="str">
        <f>IF(G13="","",INDEX(data!H:H,MATCH("*"&amp;配送先入力シート!G13&amp;"*",data!C:C,0)))</f>
        <v/>
      </c>
      <c r="L13" s="31" t="str">
        <f t="shared" si="8"/>
        <v/>
      </c>
      <c r="M13" s="31">
        <f>VLOOKUP(I13,'data list'!$I$1:$J$13,2,FALSE)</f>
        <v>0</v>
      </c>
      <c r="N13" s="31"/>
      <c r="O13" s="31" t="str">
        <f t="shared" si="9"/>
        <v/>
      </c>
      <c r="P13" s="32" t="str">
        <f t="shared" si="10"/>
        <v/>
      </c>
      <c r="S13" s="7" t="str">
        <f>INDEX(data!B:B,MATCH("*"&amp;配送先入力シート!G13&amp;"*",data!C:C,0))</f>
        <v>code（Ｎｏ【-】）</v>
      </c>
      <c r="T13" s="6" t="str">
        <f>VLOOKUP(S13,data!B:C,2,0)</f>
        <v>item_name</v>
      </c>
      <c r="U13" t="str">
        <f>VLOOKUP(S13,data!B:E,4,0)</f>
        <v>風呂敷検索ワード</v>
      </c>
      <c r="X13" s="6" t="str">
        <f t="shared" si="11"/>
        <v/>
      </c>
      <c r="Y13" s="6" t="str">
        <f t="shared" si="12"/>
        <v/>
      </c>
      <c r="Z13" s="82" t="str">
        <f t="shared" si="5"/>
        <v/>
      </c>
      <c r="AA13" t="str">
        <f>IF(COUNTIF(Z13:$Z$203,Z13)=1,"なし","重複")</f>
        <v>重複</v>
      </c>
      <c r="AC13">
        <f>SUMIF($B$3:B13,B13,$O$3:O13)</f>
        <v>0</v>
      </c>
      <c r="AE13">
        <f>IF(AC13=0,0,IF(AC13&lt;10000,VLOOKUP(X13,'data list'!$A$1:$C$48,3,FALSE),0))</f>
        <v>0</v>
      </c>
      <c r="AG13">
        <f t="shared" si="13"/>
        <v>0</v>
      </c>
      <c r="AK13">
        <f t="shared" si="15"/>
        <v>0</v>
      </c>
    </row>
    <row r="14" spans="1:37" ht="30" customHeight="1" x14ac:dyDescent="0.2">
      <c r="A14" s="92">
        <v>12</v>
      </c>
      <c r="B14" s="53"/>
      <c r="C14" s="12"/>
      <c r="D14" s="39"/>
      <c r="E14" s="13"/>
      <c r="F14" s="105"/>
      <c r="G14" s="47" t="str">
        <f>IF(F14="","",VLOOKUP(F14,商品リスト!A:D,2,FALSE))</f>
        <v/>
      </c>
      <c r="H14" s="14"/>
      <c r="I14" s="37" t="s">
        <v>234</v>
      </c>
      <c r="J14" s="37"/>
      <c r="K14" s="31" t="str">
        <f>IF(G14="","",INDEX(data!H:H,MATCH("*"&amp;配送先入力シート!G14&amp;"*",data!C:C,0)))</f>
        <v/>
      </c>
      <c r="L14" s="31" t="str">
        <f t="shared" si="8"/>
        <v/>
      </c>
      <c r="M14" s="31">
        <f>VLOOKUP(I14,'data list'!$I$1:$J$13,2,FALSE)</f>
        <v>0</v>
      </c>
      <c r="N14" s="31"/>
      <c r="O14" s="31" t="str">
        <f t="shared" si="9"/>
        <v/>
      </c>
      <c r="P14" s="32" t="str">
        <f t="shared" si="10"/>
        <v/>
      </c>
      <c r="S14" s="7" t="str">
        <f>INDEX(data!B:B,MATCH("*"&amp;配送先入力シート!G14&amp;"*",data!C:C,0))</f>
        <v>code（Ｎｏ【-】）</v>
      </c>
      <c r="T14" s="6" t="str">
        <f>VLOOKUP(S14,data!B:C,2,0)</f>
        <v>item_name</v>
      </c>
      <c r="U14" t="str">
        <f>VLOOKUP(S14,data!B:E,4,0)</f>
        <v>風呂敷検索ワード</v>
      </c>
      <c r="X14" s="6" t="str">
        <f t="shared" si="11"/>
        <v/>
      </c>
      <c r="Y14" s="6" t="str">
        <f t="shared" si="12"/>
        <v/>
      </c>
      <c r="Z14" s="82" t="str">
        <f t="shared" si="5"/>
        <v/>
      </c>
      <c r="AA14" t="str">
        <f>IF(COUNTIF(Z14:$Z$203,Z14)=1,"なし","重複")</f>
        <v>重複</v>
      </c>
      <c r="AC14">
        <f>SUMIF($B$3:B14,B14,$O$3:O14)</f>
        <v>0</v>
      </c>
      <c r="AE14">
        <f>IF(AC14=0,0,IF(AC14&lt;10000,VLOOKUP(X14,'data list'!$A$1:$C$48,3,FALSE),0))</f>
        <v>0</v>
      </c>
      <c r="AG14">
        <f t="shared" si="13"/>
        <v>0</v>
      </c>
      <c r="AK14">
        <f t="shared" si="15"/>
        <v>0</v>
      </c>
    </row>
    <row r="15" spans="1:37" ht="30" customHeight="1" x14ac:dyDescent="0.2">
      <c r="A15" s="92">
        <v>13</v>
      </c>
      <c r="B15" s="53"/>
      <c r="C15" s="12"/>
      <c r="D15" s="39"/>
      <c r="E15" s="13"/>
      <c r="F15" s="105"/>
      <c r="G15" s="47" t="str">
        <f>IF(F15="","",VLOOKUP(F15,商品リスト!A:D,2,FALSE))</f>
        <v/>
      </c>
      <c r="H15" s="14"/>
      <c r="I15" s="37" t="s">
        <v>234</v>
      </c>
      <c r="J15" s="37"/>
      <c r="K15" s="31" t="str">
        <f>IF(G15="","",INDEX(data!H:H,MATCH("*"&amp;配送先入力シート!G15&amp;"*",data!C:C,0)))</f>
        <v/>
      </c>
      <c r="L15" s="31" t="str">
        <f t="shared" si="8"/>
        <v/>
      </c>
      <c r="M15" s="31">
        <f>VLOOKUP(I15,'data list'!$I$1:$J$13,2,FALSE)</f>
        <v>0</v>
      </c>
      <c r="N15" s="31"/>
      <c r="O15" s="31" t="str">
        <f t="shared" si="9"/>
        <v/>
      </c>
      <c r="P15" s="32" t="str">
        <f t="shared" si="10"/>
        <v/>
      </c>
      <c r="S15" s="7" t="str">
        <f>INDEX(data!B:B,MATCH("*"&amp;配送先入力シート!G15&amp;"*",data!C:C,0))</f>
        <v>code（Ｎｏ【-】）</v>
      </c>
      <c r="T15" s="6" t="str">
        <f>VLOOKUP(S15,data!B:C,2,0)</f>
        <v>item_name</v>
      </c>
      <c r="U15" t="str">
        <f>VLOOKUP(S15,data!B:E,4,0)</f>
        <v>風呂敷検索ワード</v>
      </c>
      <c r="X15" s="6" t="str">
        <f t="shared" si="11"/>
        <v/>
      </c>
      <c r="Y15" s="6" t="str">
        <f t="shared" si="12"/>
        <v/>
      </c>
      <c r="Z15" s="82" t="str">
        <f t="shared" si="5"/>
        <v/>
      </c>
      <c r="AA15" t="str">
        <f>IF(COUNTIF(Z15:$Z$203,Z15)=1,"なし","重複")</f>
        <v>重複</v>
      </c>
      <c r="AC15">
        <f>SUMIF($B$3:B15,B15,$O$3:O15)</f>
        <v>0</v>
      </c>
      <c r="AE15">
        <f>IF(AC15=0,0,IF(AC15&lt;10000,VLOOKUP(X15,'data list'!$A$1:$C$48,3,FALSE),0))</f>
        <v>0</v>
      </c>
      <c r="AG15">
        <f t="shared" si="13"/>
        <v>0</v>
      </c>
      <c r="AK15">
        <f t="shared" si="15"/>
        <v>0</v>
      </c>
    </row>
    <row r="16" spans="1:37" ht="30" customHeight="1" x14ac:dyDescent="0.2">
      <c r="A16" s="92">
        <v>14</v>
      </c>
      <c r="B16" s="53"/>
      <c r="C16" s="12"/>
      <c r="D16" s="39"/>
      <c r="E16" s="13"/>
      <c r="F16" s="105"/>
      <c r="G16" s="47" t="str">
        <f>IF(F16="","",VLOOKUP(F16,商品リスト!A:D,2,FALSE))</f>
        <v/>
      </c>
      <c r="H16" s="14"/>
      <c r="I16" s="37" t="s">
        <v>234</v>
      </c>
      <c r="J16" s="37"/>
      <c r="K16" s="31" t="str">
        <f>IF(G16="","",INDEX(data!H:H,MATCH("*"&amp;配送先入力シート!G16&amp;"*",data!C:C,0)))</f>
        <v/>
      </c>
      <c r="L16" s="31" t="str">
        <f t="shared" si="8"/>
        <v/>
      </c>
      <c r="M16" s="31">
        <f>VLOOKUP(I16,'data list'!$I$1:$J$13,2,FALSE)</f>
        <v>0</v>
      </c>
      <c r="N16" s="31"/>
      <c r="O16" s="31" t="str">
        <f t="shared" si="9"/>
        <v/>
      </c>
      <c r="P16" s="32" t="str">
        <f t="shared" si="10"/>
        <v/>
      </c>
      <c r="S16" s="7" t="str">
        <f>INDEX(data!B:B,MATCH("*"&amp;配送先入力シート!G16&amp;"*",data!C:C,0))</f>
        <v>code（Ｎｏ【-】）</v>
      </c>
      <c r="T16" s="6" t="str">
        <f>VLOOKUP(S16,data!B:C,2,0)</f>
        <v>item_name</v>
      </c>
      <c r="U16" t="str">
        <f>VLOOKUP(S16,data!B:E,4,0)</f>
        <v>風呂敷検索ワード</v>
      </c>
      <c r="X16" s="6" t="str">
        <f t="shared" si="11"/>
        <v/>
      </c>
      <c r="Y16" s="6" t="str">
        <f t="shared" si="12"/>
        <v/>
      </c>
      <c r="Z16" s="82" t="str">
        <f t="shared" si="5"/>
        <v/>
      </c>
      <c r="AA16" t="str">
        <f>IF(COUNTIF(Z16:$Z$203,Z16)=1,"なし","重複")</f>
        <v>重複</v>
      </c>
      <c r="AC16">
        <f>SUMIF($B$3:B16,B16,$O$3:O16)</f>
        <v>0</v>
      </c>
      <c r="AE16">
        <f>IF(AC16=0,0,IF(AC16&lt;10000,VLOOKUP(X16,'data list'!$A$1:$C$48,3,FALSE),0))</f>
        <v>0</v>
      </c>
      <c r="AG16">
        <f t="shared" si="13"/>
        <v>0</v>
      </c>
      <c r="AK16">
        <f t="shared" si="15"/>
        <v>0</v>
      </c>
    </row>
    <row r="17" spans="1:37" ht="30" customHeight="1" x14ac:dyDescent="0.2">
      <c r="A17" s="92">
        <v>15</v>
      </c>
      <c r="B17" s="53"/>
      <c r="C17" s="12"/>
      <c r="D17" s="39"/>
      <c r="E17" s="13"/>
      <c r="F17" s="105"/>
      <c r="G17" s="47" t="str">
        <f>IF(F17="","",VLOOKUP(F17,商品リスト!A:D,2,FALSE))</f>
        <v/>
      </c>
      <c r="H17" s="14"/>
      <c r="I17" s="37" t="s">
        <v>234</v>
      </c>
      <c r="J17" s="37"/>
      <c r="K17" s="31" t="str">
        <f>IF(G17="","",INDEX(data!H:H,MATCH("*"&amp;配送先入力シート!G17&amp;"*",data!C:C,0)))</f>
        <v/>
      </c>
      <c r="L17" s="31" t="str">
        <f t="shared" si="8"/>
        <v/>
      </c>
      <c r="M17" s="31">
        <f>VLOOKUP(I17,'data list'!$I$1:$J$13,2,FALSE)</f>
        <v>0</v>
      </c>
      <c r="N17" s="31"/>
      <c r="O17" s="31" t="str">
        <f t="shared" si="9"/>
        <v/>
      </c>
      <c r="P17" s="32" t="str">
        <f t="shared" si="10"/>
        <v/>
      </c>
      <c r="S17" s="7" t="str">
        <f>INDEX(data!B:B,MATCH("*"&amp;配送先入力シート!G17&amp;"*",data!C:C,0))</f>
        <v>code（Ｎｏ【-】）</v>
      </c>
      <c r="T17" s="6" t="str">
        <f>VLOOKUP(S17,data!B:C,2,0)</f>
        <v>item_name</v>
      </c>
      <c r="U17" t="str">
        <f>VLOOKUP(S17,data!B:E,4,0)</f>
        <v>風呂敷検索ワード</v>
      </c>
      <c r="X17" s="6" t="str">
        <f t="shared" si="11"/>
        <v/>
      </c>
      <c r="Y17" s="6" t="str">
        <f t="shared" si="12"/>
        <v/>
      </c>
      <c r="Z17" s="82" t="str">
        <f t="shared" si="5"/>
        <v/>
      </c>
      <c r="AA17" t="str">
        <f>IF(COUNTIF(Z17:$Z$203,Z17)=1,"なし","重複")</f>
        <v>重複</v>
      </c>
      <c r="AC17">
        <f>SUMIF($B$3:B17,B17,$O$3:O17)</f>
        <v>0</v>
      </c>
      <c r="AE17">
        <f>IF(AC17=0,0,IF(AC17&lt;10000,VLOOKUP(X17,'data list'!$A$1:$C$48,3,FALSE),0))</f>
        <v>0</v>
      </c>
      <c r="AG17">
        <f t="shared" si="13"/>
        <v>0</v>
      </c>
      <c r="AK17">
        <f t="shared" si="15"/>
        <v>0</v>
      </c>
    </row>
    <row r="18" spans="1:37" ht="30" customHeight="1" x14ac:dyDescent="0.2">
      <c r="A18" s="92">
        <v>16</v>
      </c>
      <c r="B18" s="53"/>
      <c r="C18" s="12"/>
      <c r="D18" s="39"/>
      <c r="E18" s="13"/>
      <c r="F18" s="105"/>
      <c r="G18" s="47" t="str">
        <f>IF(F18="","",VLOOKUP(F18,商品リスト!A:D,2,FALSE))</f>
        <v/>
      </c>
      <c r="H18" s="14"/>
      <c r="I18" s="37" t="s">
        <v>234</v>
      </c>
      <c r="J18" s="37"/>
      <c r="K18" s="31" t="str">
        <f>IF(G18="","",INDEX(data!H:H,MATCH("*"&amp;配送先入力シート!G18&amp;"*",data!C:C,0)))</f>
        <v/>
      </c>
      <c r="L18" s="31" t="str">
        <f t="shared" si="8"/>
        <v/>
      </c>
      <c r="M18" s="31">
        <f>VLOOKUP(I18,'data list'!$I$1:$J$13,2,FALSE)</f>
        <v>0</v>
      </c>
      <c r="N18" s="31"/>
      <c r="O18" s="31" t="str">
        <f t="shared" si="9"/>
        <v/>
      </c>
      <c r="P18" s="32" t="str">
        <f t="shared" si="10"/>
        <v/>
      </c>
      <c r="S18" s="7" t="str">
        <f>INDEX(data!B:B,MATCH("*"&amp;配送先入力シート!G18&amp;"*",data!C:C,0))</f>
        <v>code（Ｎｏ【-】）</v>
      </c>
      <c r="T18" s="6" t="str">
        <f>VLOOKUP(S18,data!B:C,2,0)</f>
        <v>item_name</v>
      </c>
      <c r="U18" t="str">
        <f>VLOOKUP(S18,data!B:E,4,0)</f>
        <v>風呂敷検索ワード</v>
      </c>
      <c r="X18" s="6" t="str">
        <f t="shared" si="11"/>
        <v/>
      </c>
      <c r="Y18" s="6" t="str">
        <f t="shared" si="12"/>
        <v/>
      </c>
      <c r="Z18" s="82" t="str">
        <f t="shared" si="5"/>
        <v/>
      </c>
      <c r="AA18" t="str">
        <f>IF(COUNTIF(Z18:$Z$203,Z18)=1,"なし","重複")</f>
        <v>重複</v>
      </c>
      <c r="AC18">
        <f>SUMIF($B$3:B18,B18,$O$3:O18)</f>
        <v>0</v>
      </c>
      <c r="AE18">
        <f>IF(AC18=0,0,IF(AC18&lt;10000,VLOOKUP(X18,'data list'!$A$1:$C$48,3,FALSE),0))</f>
        <v>0</v>
      </c>
      <c r="AG18">
        <f t="shared" si="13"/>
        <v>0</v>
      </c>
      <c r="AK18">
        <f t="shared" si="15"/>
        <v>0</v>
      </c>
    </row>
    <row r="19" spans="1:37" ht="30" customHeight="1" x14ac:dyDescent="0.2">
      <c r="A19" s="92">
        <v>17</v>
      </c>
      <c r="B19" s="53"/>
      <c r="C19" s="12"/>
      <c r="D19" s="39"/>
      <c r="E19" s="13"/>
      <c r="F19" s="105"/>
      <c r="G19" s="47" t="str">
        <f>IF(F19="","",VLOOKUP(F19,商品リスト!A:D,2,FALSE))</f>
        <v/>
      </c>
      <c r="H19" s="14"/>
      <c r="I19" s="37" t="s">
        <v>234</v>
      </c>
      <c r="J19" s="37"/>
      <c r="K19" s="31" t="str">
        <f>IF(G19="","",INDEX(data!H:H,MATCH("*"&amp;配送先入力シート!G19&amp;"*",data!C:C,0)))</f>
        <v/>
      </c>
      <c r="L19" s="31" t="str">
        <f t="shared" si="8"/>
        <v/>
      </c>
      <c r="M19" s="31">
        <f>VLOOKUP(I19,'data list'!$I$1:$J$13,2,FALSE)</f>
        <v>0</v>
      </c>
      <c r="N19" s="31"/>
      <c r="O19" s="31" t="str">
        <f t="shared" si="9"/>
        <v/>
      </c>
      <c r="P19" s="32" t="str">
        <f t="shared" si="10"/>
        <v/>
      </c>
      <c r="S19" s="7" t="str">
        <f>INDEX(data!B:B,MATCH("*"&amp;配送先入力シート!G19&amp;"*",data!C:C,0))</f>
        <v>code（Ｎｏ【-】）</v>
      </c>
      <c r="T19" s="6" t="str">
        <f>VLOOKUP(S19,data!B:C,2,0)</f>
        <v>item_name</v>
      </c>
      <c r="U19" t="str">
        <f>VLOOKUP(S19,data!B:E,4,0)</f>
        <v>風呂敷検索ワード</v>
      </c>
      <c r="X19" s="6" t="str">
        <f t="shared" si="11"/>
        <v/>
      </c>
      <c r="Y19" s="6" t="str">
        <f t="shared" si="12"/>
        <v/>
      </c>
      <c r="Z19" s="82" t="str">
        <f t="shared" si="5"/>
        <v/>
      </c>
      <c r="AA19" t="str">
        <f>IF(COUNTIF(Z19:$Z$203,Z19)=1,"なし","重複")</f>
        <v>重複</v>
      </c>
      <c r="AC19">
        <f>SUMIF($B$3:B19,B19,$O$3:O19)</f>
        <v>0</v>
      </c>
      <c r="AE19">
        <f>IF(AC19=0,0,IF(AC19&lt;10000,VLOOKUP(X19,'data list'!$A$1:$C$48,3,FALSE),0))</f>
        <v>0</v>
      </c>
      <c r="AG19">
        <f t="shared" si="13"/>
        <v>0</v>
      </c>
      <c r="AK19">
        <f t="shared" si="15"/>
        <v>0</v>
      </c>
    </row>
    <row r="20" spans="1:37" ht="30" customHeight="1" x14ac:dyDescent="0.2">
      <c r="A20" s="92">
        <v>18</v>
      </c>
      <c r="B20" s="53"/>
      <c r="C20" s="12"/>
      <c r="D20" s="39"/>
      <c r="E20" s="13"/>
      <c r="F20" s="105"/>
      <c r="G20" s="47" t="str">
        <f>IF(F20="","",VLOOKUP(F20,商品リスト!A:D,2,FALSE))</f>
        <v/>
      </c>
      <c r="H20" s="14"/>
      <c r="I20" s="37" t="s">
        <v>234</v>
      </c>
      <c r="J20" s="37"/>
      <c r="K20" s="31" t="str">
        <f>IF(G20="","",INDEX(data!H:H,MATCH("*"&amp;配送先入力シート!G20&amp;"*",data!C:C,0)))</f>
        <v/>
      </c>
      <c r="L20" s="31" t="str">
        <f t="shared" si="8"/>
        <v/>
      </c>
      <c r="M20" s="31">
        <f>VLOOKUP(I20,'data list'!$I$1:$J$13,2,FALSE)</f>
        <v>0</v>
      </c>
      <c r="N20" s="31"/>
      <c r="O20" s="31" t="str">
        <f t="shared" si="9"/>
        <v/>
      </c>
      <c r="P20" s="32" t="str">
        <f t="shared" si="10"/>
        <v/>
      </c>
      <c r="S20" s="7" t="str">
        <f>INDEX(data!B:B,MATCH("*"&amp;配送先入力シート!G20&amp;"*",data!C:C,0))</f>
        <v>code（Ｎｏ【-】）</v>
      </c>
      <c r="T20" s="6" t="str">
        <f>VLOOKUP(S20,data!B:C,2,0)</f>
        <v>item_name</v>
      </c>
      <c r="U20" t="str">
        <f>VLOOKUP(S20,data!B:E,4,0)</f>
        <v>風呂敷検索ワード</v>
      </c>
      <c r="X20" s="6" t="str">
        <f t="shared" si="11"/>
        <v/>
      </c>
      <c r="Y20" s="6" t="str">
        <f t="shared" si="12"/>
        <v/>
      </c>
      <c r="Z20" s="82" t="str">
        <f t="shared" si="5"/>
        <v/>
      </c>
      <c r="AA20" t="str">
        <f>IF(COUNTIF(Z20:$Z$203,Z20)=1,"なし","重複")</f>
        <v>重複</v>
      </c>
      <c r="AC20">
        <f>SUMIF($B$3:B20,B20,$O$3:O20)</f>
        <v>0</v>
      </c>
      <c r="AE20">
        <f>IF(AC20=0,0,IF(AC20&lt;10000,VLOOKUP(X20,'data list'!$A$1:$C$48,3,FALSE),0))</f>
        <v>0</v>
      </c>
      <c r="AG20">
        <f t="shared" si="13"/>
        <v>0</v>
      </c>
      <c r="AK20">
        <f t="shared" si="15"/>
        <v>0</v>
      </c>
    </row>
    <row r="21" spans="1:37" ht="30" customHeight="1" x14ac:dyDescent="0.2">
      <c r="A21" s="92">
        <v>19</v>
      </c>
      <c r="B21" s="53"/>
      <c r="C21" s="12"/>
      <c r="D21" s="39"/>
      <c r="E21" s="13"/>
      <c r="F21" s="105"/>
      <c r="G21" s="47" t="str">
        <f>IF(F21="","",VLOOKUP(F21,商品リスト!A:D,2,FALSE))</f>
        <v/>
      </c>
      <c r="H21" s="14"/>
      <c r="I21" s="37" t="s">
        <v>234</v>
      </c>
      <c r="J21" s="37"/>
      <c r="K21" s="31" t="str">
        <f>IF(G21="","",INDEX(data!H:H,MATCH("*"&amp;配送先入力シート!G21&amp;"*",data!C:C,0)))</f>
        <v/>
      </c>
      <c r="L21" s="31" t="str">
        <f t="shared" si="8"/>
        <v/>
      </c>
      <c r="M21" s="31">
        <f>VLOOKUP(I21,'data list'!$I$1:$J$13,2,FALSE)</f>
        <v>0</v>
      </c>
      <c r="N21" s="31"/>
      <c r="O21" s="31" t="str">
        <f t="shared" si="9"/>
        <v/>
      </c>
      <c r="P21" s="32" t="str">
        <f t="shared" si="10"/>
        <v/>
      </c>
      <c r="S21" s="7" t="str">
        <f>INDEX(data!B:B,MATCH("*"&amp;配送先入力シート!G21&amp;"*",data!C:C,0))</f>
        <v>code（Ｎｏ【-】）</v>
      </c>
      <c r="T21" s="6" t="str">
        <f>VLOOKUP(S21,data!B:C,2,0)</f>
        <v>item_name</v>
      </c>
      <c r="U21" t="str">
        <f>VLOOKUP(S21,data!B:E,4,0)</f>
        <v>風呂敷検索ワード</v>
      </c>
      <c r="X21" s="6" t="str">
        <f t="shared" si="11"/>
        <v/>
      </c>
      <c r="Y21" s="6" t="str">
        <f t="shared" si="12"/>
        <v/>
      </c>
      <c r="Z21" s="82" t="str">
        <f t="shared" si="5"/>
        <v/>
      </c>
      <c r="AA21" t="str">
        <f>IF(COUNTIF(Z21:$Z$203,Z21)=1,"なし","重複")</f>
        <v>重複</v>
      </c>
      <c r="AC21">
        <f>SUMIF($B$3:B21,B21,$O$3:O21)</f>
        <v>0</v>
      </c>
      <c r="AE21">
        <f>IF(AC21=0,0,IF(AC21&lt;10000,VLOOKUP(X21,'data list'!$A$1:$C$48,3,FALSE),0))</f>
        <v>0</v>
      </c>
      <c r="AG21">
        <f t="shared" si="13"/>
        <v>0</v>
      </c>
      <c r="AK21">
        <f t="shared" si="15"/>
        <v>0</v>
      </c>
    </row>
    <row r="22" spans="1:37" ht="30" customHeight="1" x14ac:dyDescent="0.2">
      <c r="A22" s="92">
        <v>20</v>
      </c>
      <c r="B22" s="53"/>
      <c r="C22" s="12"/>
      <c r="D22" s="39"/>
      <c r="E22" s="13"/>
      <c r="F22" s="105"/>
      <c r="G22" s="47" t="str">
        <f>IF(F22="","",VLOOKUP(F22,商品リスト!A:D,2,FALSE))</f>
        <v/>
      </c>
      <c r="H22" s="14"/>
      <c r="I22" s="37" t="s">
        <v>234</v>
      </c>
      <c r="J22" s="37"/>
      <c r="K22" s="31" t="str">
        <f>IF(G22="","",INDEX(data!H:H,MATCH("*"&amp;配送先入力シート!G22&amp;"*",data!C:C,0)))</f>
        <v/>
      </c>
      <c r="L22" s="31" t="str">
        <f t="shared" si="8"/>
        <v/>
      </c>
      <c r="M22" s="31">
        <f>VLOOKUP(I22,'data list'!$I$1:$J$13,2,FALSE)</f>
        <v>0</v>
      </c>
      <c r="N22" s="31"/>
      <c r="O22" s="31" t="str">
        <f t="shared" si="9"/>
        <v/>
      </c>
      <c r="P22" s="32" t="str">
        <f t="shared" si="10"/>
        <v/>
      </c>
      <c r="S22" s="7" t="str">
        <f>INDEX(data!B:B,MATCH("*"&amp;配送先入力シート!G22&amp;"*",data!C:C,0))</f>
        <v>code（Ｎｏ【-】）</v>
      </c>
      <c r="T22" s="6" t="str">
        <f>VLOOKUP(S22,data!B:C,2,0)</f>
        <v>item_name</v>
      </c>
      <c r="U22" t="str">
        <f>VLOOKUP(S22,data!B:E,4,0)</f>
        <v>風呂敷検索ワード</v>
      </c>
      <c r="X22" s="6" t="str">
        <f t="shared" si="11"/>
        <v/>
      </c>
      <c r="Y22" s="6" t="str">
        <f t="shared" si="12"/>
        <v/>
      </c>
      <c r="Z22" s="82" t="str">
        <f t="shared" si="5"/>
        <v/>
      </c>
      <c r="AA22" t="str">
        <f>IF(COUNTIF(Z22:$Z$203,Z22)=1,"なし","重複")</f>
        <v>重複</v>
      </c>
      <c r="AC22">
        <f>SUMIF($B$3:B22,B22,$O$3:O22)</f>
        <v>0</v>
      </c>
      <c r="AE22">
        <f>IF(AC22=0,0,IF(AC22&lt;10000,VLOOKUP(X22,'data list'!$A$1:$C$48,3,FALSE),0))</f>
        <v>0</v>
      </c>
      <c r="AG22">
        <f t="shared" si="13"/>
        <v>0</v>
      </c>
      <c r="AK22">
        <f t="shared" si="15"/>
        <v>0</v>
      </c>
    </row>
    <row r="23" spans="1:37" ht="30" customHeight="1" x14ac:dyDescent="0.2">
      <c r="A23" s="92">
        <v>21</v>
      </c>
      <c r="B23" s="53"/>
      <c r="C23" s="12"/>
      <c r="D23" s="39"/>
      <c r="E23" s="13"/>
      <c r="F23" s="105"/>
      <c r="G23" s="47" t="str">
        <f>IF(F23="","",VLOOKUP(F23,商品リスト!A:D,2,FALSE))</f>
        <v/>
      </c>
      <c r="H23" s="14"/>
      <c r="I23" s="37" t="s">
        <v>234</v>
      </c>
      <c r="J23" s="37"/>
      <c r="K23" s="31" t="str">
        <f>IF(G23="","",INDEX(data!H:H,MATCH("*"&amp;配送先入力シート!G23&amp;"*",data!C:C,0)))</f>
        <v/>
      </c>
      <c r="L23" s="31" t="str">
        <f t="shared" si="8"/>
        <v/>
      </c>
      <c r="M23" s="31">
        <f>VLOOKUP(I23,'data list'!$I$1:$J$13,2,FALSE)</f>
        <v>0</v>
      </c>
      <c r="N23" s="31"/>
      <c r="O23" s="31" t="str">
        <f t="shared" si="9"/>
        <v/>
      </c>
      <c r="P23" s="32" t="str">
        <f t="shared" si="10"/>
        <v/>
      </c>
      <c r="S23" s="7" t="str">
        <f>INDEX(data!B:B,MATCH("*"&amp;配送先入力シート!G23&amp;"*",data!C:C,0))</f>
        <v>code（Ｎｏ【-】）</v>
      </c>
      <c r="T23" s="6" t="str">
        <f>VLOOKUP(S23,data!B:C,2,0)</f>
        <v>item_name</v>
      </c>
      <c r="U23" t="str">
        <f>VLOOKUP(S23,data!B:E,4,0)</f>
        <v>風呂敷検索ワード</v>
      </c>
      <c r="X23" s="6" t="str">
        <f t="shared" si="11"/>
        <v/>
      </c>
      <c r="Y23" s="6" t="str">
        <f t="shared" si="12"/>
        <v/>
      </c>
      <c r="Z23" s="82" t="str">
        <f t="shared" si="5"/>
        <v/>
      </c>
      <c r="AA23" t="str">
        <f>IF(COUNTIF(Z23:$Z$203,Z23)=1,"なし","重複")</f>
        <v>重複</v>
      </c>
      <c r="AC23">
        <f>SUMIF($B$3:B23,B23,$O$3:O23)</f>
        <v>0</v>
      </c>
      <c r="AE23">
        <f>IF(AC23=0,0,IF(AC23&lt;10000,VLOOKUP(X23,'data list'!$A$1:$C$48,3,FALSE),0))</f>
        <v>0</v>
      </c>
      <c r="AG23">
        <f t="shared" si="13"/>
        <v>0</v>
      </c>
      <c r="AK23">
        <f t="shared" si="15"/>
        <v>0</v>
      </c>
    </row>
    <row r="24" spans="1:37" ht="30" customHeight="1" x14ac:dyDescent="0.2">
      <c r="A24" s="92">
        <v>22</v>
      </c>
      <c r="B24" s="53"/>
      <c r="C24" s="12"/>
      <c r="D24" s="39"/>
      <c r="E24" s="13"/>
      <c r="F24" s="105"/>
      <c r="G24" s="47" t="str">
        <f>IF(F24="","",VLOOKUP(F24,商品リスト!A:D,2,FALSE))</f>
        <v/>
      </c>
      <c r="H24" s="14"/>
      <c r="I24" s="37" t="s">
        <v>234</v>
      </c>
      <c r="J24" s="37"/>
      <c r="K24" s="31" t="str">
        <f>IF(G24="","",INDEX(data!H:H,MATCH("*"&amp;配送先入力シート!G24&amp;"*",data!C:C,0)))</f>
        <v/>
      </c>
      <c r="L24" s="31" t="str">
        <f t="shared" si="8"/>
        <v/>
      </c>
      <c r="M24" s="31">
        <f>VLOOKUP(I24,'data list'!$I$1:$J$13,2,FALSE)</f>
        <v>0</v>
      </c>
      <c r="N24" s="31"/>
      <c r="O24" s="31" t="str">
        <f t="shared" si="9"/>
        <v/>
      </c>
      <c r="P24" s="32" t="str">
        <f t="shared" si="10"/>
        <v/>
      </c>
      <c r="S24" s="7" t="str">
        <f>INDEX(data!B:B,MATCH("*"&amp;配送先入力シート!G24&amp;"*",data!C:C,0))</f>
        <v>code（Ｎｏ【-】）</v>
      </c>
      <c r="T24" s="6" t="str">
        <f>VLOOKUP(S24,data!B:C,2,0)</f>
        <v>item_name</v>
      </c>
      <c r="U24" t="str">
        <f>VLOOKUP(S24,data!B:E,4,0)</f>
        <v>風呂敷検索ワード</v>
      </c>
      <c r="X24" s="6" t="str">
        <f t="shared" si="11"/>
        <v/>
      </c>
      <c r="Y24" s="6" t="str">
        <f t="shared" si="12"/>
        <v/>
      </c>
      <c r="Z24" s="82" t="str">
        <f t="shared" si="5"/>
        <v/>
      </c>
      <c r="AA24" t="str">
        <f>IF(COUNTIF(Z24:$Z$203,Z24)=1,"なし","重複")</f>
        <v>重複</v>
      </c>
      <c r="AC24">
        <f>SUMIF($B$3:B24,B24,$O$3:O24)</f>
        <v>0</v>
      </c>
      <c r="AE24">
        <f>IF(AC24=0,0,IF(AC24&lt;10000,VLOOKUP(X24,'data list'!$A$1:$C$48,3,FALSE),0))</f>
        <v>0</v>
      </c>
      <c r="AG24">
        <f t="shared" si="13"/>
        <v>0</v>
      </c>
      <c r="AK24">
        <f t="shared" si="15"/>
        <v>0</v>
      </c>
    </row>
    <row r="25" spans="1:37" ht="30" customHeight="1" x14ac:dyDescent="0.2">
      <c r="A25" s="92">
        <v>23</v>
      </c>
      <c r="B25" s="53"/>
      <c r="C25" s="12"/>
      <c r="D25" s="39"/>
      <c r="E25" s="13"/>
      <c r="F25" s="105"/>
      <c r="G25" s="47" t="str">
        <f>IF(F25="","",VLOOKUP(F25,商品リスト!A:D,2,FALSE))</f>
        <v/>
      </c>
      <c r="H25" s="14"/>
      <c r="I25" s="37" t="s">
        <v>234</v>
      </c>
      <c r="J25" s="37"/>
      <c r="K25" s="31" t="str">
        <f>IF(G25="","",INDEX(data!H:H,MATCH("*"&amp;配送先入力シート!G25&amp;"*",data!C:C,0)))</f>
        <v/>
      </c>
      <c r="L25" s="31" t="str">
        <f t="shared" si="8"/>
        <v/>
      </c>
      <c r="M25" s="31">
        <f>VLOOKUP(I25,'data list'!$I$1:$J$13,2,FALSE)</f>
        <v>0</v>
      </c>
      <c r="N25" s="31"/>
      <c r="O25" s="31" t="str">
        <f t="shared" si="9"/>
        <v/>
      </c>
      <c r="P25" s="32" t="str">
        <f t="shared" si="10"/>
        <v/>
      </c>
      <c r="S25" s="7" t="str">
        <f>INDEX(data!B:B,MATCH("*"&amp;配送先入力シート!G25&amp;"*",data!C:C,0))</f>
        <v>code（Ｎｏ【-】）</v>
      </c>
      <c r="T25" s="6" t="str">
        <f>VLOOKUP(S25,data!B:C,2,0)</f>
        <v>item_name</v>
      </c>
      <c r="U25" t="str">
        <f>VLOOKUP(S25,data!B:E,4,0)</f>
        <v>風呂敷検索ワード</v>
      </c>
      <c r="X25" s="6" t="str">
        <f t="shared" si="11"/>
        <v/>
      </c>
      <c r="Y25" s="6" t="str">
        <f t="shared" si="12"/>
        <v/>
      </c>
      <c r="Z25" s="82" t="str">
        <f t="shared" si="5"/>
        <v/>
      </c>
      <c r="AA25" t="str">
        <f>IF(COUNTIF(Z25:$Z$203,Z25)=1,"なし","重複")</f>
        <v>重複</v>
      </c>
      <c r="AC25">
        <f>SUMIF($B$3:B25,B25,$O$3:O25)</f>
        <v>0</v>
      </c>
      <c r="AE25">
        <f>IF(AC25=0,0,IF(AC25&lt;10000,VLOOKUP(X25,'data list'!$A$1:$C$48,3,FALSE),0))</f>
        <v>0</v>
      </c>
      <c r="AG25">
        <f t="shared" si="13"/>
        <v>0</v>
      </c>
      <c r="AK25">
        <f t="shared" si="15"/>
        <v>0</v>
      </c>
    </row>
    <row r="26" spans="1:37" ht="30" customHeight="1" x14ac:dyDescent="0.2">
      <c r="A26" s="92">
        <v>24</v>
      </c>
      <c r="B26" s="53"/>
      <c r="C26" s="12"/>
      <c r="D26" s="39"/>
      <c r="E26" s="13"/>
      <c r="F26" s="105"/>
      <c r="G26" s="47" t="str">
        <f>IF(F26="","",VLOOKUP(F26,商品リスト!A:D,2,FALSE))</f>
        <v/>
      </c>
      <c r="H26" s="14"/>
      <c r="I26" s="37" t="s">
        <v>234</v>
      </c>
      <c r="J26" s="37"/>
      <c r="K26" s="31" t="str">
        <f>IF(G26="","",INDEX(data!H:H,MATCH("*"&amp;配送先入力シート!G26&amp;"*",data!C:C,0)))</f>
        <v/>
      </c>
      <c r="L26" s="31" t="str">
        <f t="shared" si="8"/>
        <v/>
      </c>
      <c r="M26" s="31">
        <f>VLOOKUP(I26,'data list'!$I$1:$J$13,2,FALSE)</f>
        <v>0</v>
      </c>
      <c r="N26" s="31"/>
      <c r="O26" s="31" t="str">
        <f t="shared" si="9"/>
        <v/>
      </c>
      <c r="P26" s="32" t="str">
        <f t="shared" si="10"/>
        <v/>
      </c>
      <c r="S26" s="7" t="str">
        <f>INDEX(data!B:B,MATCH("*"&amp;配送先入力シート!G26&amp;"*",data!C:C,0))</f>
        <v>code（Ｎｏ【-】）</v>
      </c>
      <c r="T26" s="6" t="str">
        <f>VLOOKUP(S26,data!B:C,2,0)</f>
        <v>item_name</v>
      </c>
      <c r="U26" t="str">
        <f>VLOOKUP(S26,data!B:E,4,0)</f>
        <v>風呂敷検索ワード</v>
      </c>
      <c r="X26" s="6" t="str">
        <f t="shared" si="11"/>
        <v/>
      </c>
      <c r="Y26" s="6" t="str">
        <f t="shared" si="12"/>
        <v/>
      </c>
      <c r="Z26" s="82" t="str">
        <f t="shared" si="5"/>
        <v/>
      </c>
      <c r="AA26" t="str">
        <f>IF(COUNTIF(Z26:$Z$203,Z26)=1,"なし","重複")</f>
        <v>重複</v>
      </c>
      <c r="AC26">
        <f>SUMIF($B$3:B26,B26,$O$3:O26)</f>
        <v>0</v>
      </c>
      <c r="AE26">
        <f>IF(AC26=0,0,IF(AC26&lt;10000,VLOOKUP(X26,'data list'!$A$1:$C$48,3,FALSE),0))</f>
        <v>0</v>
      </c>
      <c r="AG26">
        <f t="shared" si="13"/>
        <v>0</v>
      </c>
      <c r="AK26">
        <f t="shared" si="15"/>
        <v>0</v>
      </c>
    </row>
    <row r="27" spans="1:37" ht="30" customHeight="1" x14ac:dyDescent="0.2">
      <c r="A27" s="92">
        <v>25</v>
      </c>
      <c r="B27" s="53"/>
      <c r="C27" s="12"/>
      <c r="D27" s="39"/>
      <c r="E27" s="13"/>
      <c r="F27" s="105"/>
      <c r="G27" s="47" t="str">
        <f>IF(F27="","",VLOOKUP(F27,商品リスト!A:D,2,FALSE))</f>
        <v/>
      </c>
      <c r="H27" s="14"/>
      <c r="I27" s="37" t="s">
        <v>234</v>
      </c>
      <c r="J27" s="37"/>
      <c r="K27" s="31" t="str">
        <f>IF(G27="","",INDEX(data!H:H,MATCH("*"&amp;配送先入力シート!G27&amp;"*",data!C:C,0)))</f>
        <v/>
      </c>
      <c r="L27" s="31" t="str">
        <f t="shared" si="8"/>
        <v/>
      </c>
      <c r="M27" s="31">
        <f>VLOOKUP(I27,'data list'!$I$1:$J$13,2,FALSE)</f>
        <v>0</v>
      </c>
      <c r="N27" s="31"/>
      <c r="O27" s="31" t="str">
        <f t="shared" si="9"/>
        <v/>
      </c>
      <c r="P27" s="32" t="str">
        <f t="shared" si="10"/>
        <v/>
      </c>
      <c r="S27" s="7" t="str">
        <f>INDEX(data!B:B,MATCH("*"&amp;配送先入力シート!G27&amp;"*",data!C:C,0))</f>
        <v>code（Ｎｏ【-】）</v>
      </c>
      <c r="T27" s="6" t="str">
        <f>VLOOKUP(S27,data!B:C,2,0)</f>
        <v>item_name</v>
      </c>
      <c r="U27" t="str">
        <f>VLOOKUP(S27,data!B:E,4,0)</f>
        <v>風呂敷検索ワード</v>
      </c>
      <c r="X27" s="6" t="str">
        <f t="shared" si="11"/>
        <v/>
      </c>
      <c r="Y27" s="6" t="str">
        <f t="shared" si="12"/>
        <v/>
      </c>
      <c r="Z27" s="82" t="str">
        <f t="shared" si="5"/>
        <v/>
      </c>
      <c r="AA27" t="str">
        <f>IF(COUNTIF(Z27:$Z$203,Z27)=1,"なし","重複")</f>
        <v>重複</v>
      </c>
      <c r="AC27">
        <f>SUMIF($B$3:B27,B27,$O$3:O27)</f>
        <v>0</v>
      </c>
      <c r="AE27">
        <f>IF(AC27=0,0,IF(AC27&lt;10000,VLOOKUP(X27,'data list'!$A$1:$C$48,3,FALSE),0))</f>
        <v>0</v>
      </c>
      <c r="AG27">
        <f t="shared" si="13"/>
        <v>0</v>
      </c>
      <c r="AK27">
        <f t="shared" si="15"/>
        <v>0</v>
      </c>
    </row>
    <row r="28" spans="1:37" ht="30" customHeight="1" x14ac:dyDescent="0.2">
      <c r="A28" s="92">
        <v>26</v>
      </c>
      <c r="B28" s="53"/>
      <c r="C28" s="12"/>
      <c r="D28" s="39"/>
      <c r="E28" s="13"/>
      <c r="F28" s="105"/>
      <c r="G28" s="47" t="str">
        <f>IF(F28="","",VLOOKUP(F28,商品リスト!A:D,2,FALSE))</f>
        <v/>
      </c>
      <c r="H28" s="14"/>
      <c r="I28" s="37" t="s">
        <v>234</v>
      </c>
      <c r="J28" s="37"/>
      <c r="K28" s="31" t="str">
        <f>IF(G28="","",INDEX(data!H:H,MATCH("*"&amp;配送先入力シート!G28&amp;"*",data!C:C,0)))</f>
        <v/>
      </c>
      <c r="L28" s="31" t="str">
        <f t="shared" si="8"/>
        <v/>
      </c>
      <c r="M28" s="31">
        <f>VLOOKUP(I28,'data list'!$I$1:$J$13,2,FALSE)</f>
        <v>0</v>
      </c>
      <c r="N28" s="31"/>
      <c r="O28" s="31" t="str">
        <f t="shared" si="9"/>
        <v/>
      </c>
      <c r="P28" s="32" t="str">
        <f t="shared" si="10"/>
        <v/>
      </c>
      <c r="S28" s="7" t="str">
        <f>INDEX(data!B:B,MATCH("*"&amp;配送先入力シート!G28&amp;"*",data!C:C,0))</f>
        <v>code（Ｎｏ【-】）</v>
      </c>
      <c r="T28" s="6" t="str">
        <f>VLOOKUP(S28,data!B:C,2,0)</f>
        <v>item_name</v>
      </c>
      <c r="U28" t="str">
        <f>VLOOKUP(S28,data!B:E,4,0)</f>
        <v>風呂敷検索ワード</v>
      </c>
      <c r="X28" s="6" t="str">
        <f t="shared" si="11"/>
        <v/>
      </c>
      <c r="Y28" s="6" t="str">
        <f t="shared" si="12"/>
        <v/>
      </c>
      <c r="Z28" s="82" t="str">
        <f t="shared" si="5"/>
        <v/>
      </c>
      <c r="AA28" t="str">
        <f>IF(COUNTIF(Z28:$Z$203,Z28)=1,"なし","重複")</f>
        <v>重複</v>
      </c>
      <c r="AC28">
        <f>SUMIF($B$3:B28,B28,$O$3:O28)</f>
        <v>0</v>
      </c>
      <c r="AE28">
        <f>IF(AC28=0,0,IF(AC28&lt;10000,VLOOKUP(X28,'data list'!$A$1:$C$48,3,FALSE),0))</f>
        <v>0</v>
      </c>
      <c r="AG28">
        <f t="shared" si="13"/>
        <v>0</v>
      </c>
      <c r="AK28">
        <f t="shared" si="15"/>
        <v>0</v>
      </c>
    </row>
    <row r="29" spans="1:37" ht="30" customHeight="1" x14ac:dyDescent="0.2">
      <c r="A29" s="92">
        <v>27</v>
      </c>
      <c r="B29" s="53"/>
      <c r="C29" s="12"/>
      <c r="D29" s="39"/>
      <c r="E29" s="13"/>
      <c r="F29" s="105"/>
      <c r="G29" s="47" t="str">
        <f>IF(F29="","",VLOOKUP(F29,商品リスト!A:D,2,FALSE))</f>
        <v/>
      </c>
      <c r="H29" s="14"/>
      <c r="I29" s="37" t="s">
        <v>234</v>
      </c>
      <c r="J29" s="37"/>
      <c r="K29" s="31" t="str">
        <f>IF(G29="","",INDEX(data!H:H,MATCH("*"&amp;配送先入力シート!G29&amp;"*",data!C:C,0)))</f>
        <v/>
      </c>
      <c r="L29" s="31" t="str">
        <f t="shared" si="8"/>
        <v/>
      </c>
      <c r="M29" s="31">
        <f>VLOOKUP(I29,'data list'!$I$1:$J$13,2,FALSE)</f>
        <v>0</v>
      </c>
      <c r="N29" s="31"/>
      <c r="O29" s="31" t="str">
        <f t="shared" si="9"/>
        <v/>
      </c>
      <c r="P29" s="32" t="str">
        <f t="shared" si="10"/>
        <v/>
      </c>
      <c r="S29" s="7" t="str">
        <f>INDEX(data!B:B,MATCH("*"&amp;配送先入力シート!G29&amp;"*",data!C:C,0))</f>
        <v>code（Ｎｏ【-】）</v>
      </c>
      <c r="T29" s="6" t="str">
        <f>VLOOKUP(S29,data!B:C,2,0)</f>
        <v>item_name</v>
      </c>
      <c r="U29" t="str">
        <f>VLOOKUP(S29,data!B:E,4,0)</f>
        <v>風呂敷検索ワード</v>
      </c>
      <c r="X29" s="6" t="str">
        <f t="shared" si="11"/>
        <v/>
      </c>
      <c r="Y29" s="6" t="str">
        <f t="shared" si="12"/>
        <v/>
      </c>
      <c r="Z29" s="82" t="str">
        <f t="shared" si="5"/>
        <v/>
      </c>
      <c r="AA29" t="str">
        <f>IF(COUNTIF(Z29:$Z$203,Z29)=1,"なし","重複")</f>
        <v>重複</v>
      </c>
      <c r="AC29">
        <f>SUMIF($B$3:B29,B29,$O$3:O29)</f>
        <v>0</v>
      </c>
      <c r="AE29">
        <f>IF(AC29=0,0,IF(AC29&lt;10000,VLOOKUP(X29,'data list'!$A$1:$C$48,3,FALSE),0))</f>
        <v>0</v>
      </c>
      <c r="AG29">
        <f t="shared" si="13"/>
        <v>0</v>
      </c>
      <c r="AK29">
        <f t="shared" si="15"/>
        <v>0</v>
      </c>
    </row>
    <row r="30" spans="1:37" ht="30" customHeight="1" x14ac:dyDescent="0.2">
      <c r="A30" s="92">
        <v>28</v>
      </c>
      <c r="B30" s="53"/>
      <c r="C30" s="12"/>
      <c r="D30" s="39"/>
      <c r="E30" s="13"/>
      <c r="F30" s="105"/>
      <c r="G30" s="47" t="str">
        <f>IF(F30="","",VLOOKUP(F30,商品リスト!A:D,2,FALSE))</f>
        <v/>
      </c>
      <c r="H30" s="14"/>
      <c r="I30" s="37" t="s">
        <v>234</v>
      </c>
      <c r="J30" s="37"/>
      <c r="K30" s="31" t="str">
        <f>IF(G30="","",INDEX(data!H:H,MATCH("*"&amp;配送先入力シート!G30&amp;"*",data!C:C,0)))</f>
        <v/>
      </c>
      <c r="L30" s="31" t="str">
        <f t="shared" si="8"/>
        <v/>
      </c>
      <c r="M30" s="31">
        <f>VLOOKUP(I30,'data list'!$I$1:$J$13,2,FALSE)</f>
        <v>0</v>
      </c>
      <c r="N30" s="31"/>
      <c r="O30" s="31" t="str">
        <f t="shared" si="9"/>
        <v/>
      </c>
      <c r="P30" s="32" t="str">
        <f t="shared" si="10"/>
        <v/>
      </c>
      <c r="S30" s="7" t="str">
        <f>INDEX(data!B:B,MATCH("*"&amp;配送先入力シート!G30&amp;"*",data!C:C,0))</f>
        <v>code（Ｎｏ【-】）</v>
      </c>
      <c r="T30" s="6" t="str">
        <f>VLOOKUP(S30,data!B:C,2,0)</f>
        <v>item_name</v>
      </c>
      <c r="U30" t="str">
        <f>VLOOKUP(S30,data!B:E,4,0)</f>
        <v>風呂敷検索ワード</v>
      </c>
      <c r="X30" s="6" t="str">
        <f t="shared" si="11"/>
        <v/>
      </c>
      <c r="Y30" s="6" t="str">
        <f t="shared" si="12"/>
        <v/>
      </c>
      <c r="Z30" s="82" t="str">
        <f t="shared" si="5"/>
        <v/>
      </c>
      <c r="AA30" t="str">
        <f>IF(COUNTIF(Z30:$Z$203,Z30)=1,"なし","重複")</f>
        <v>重複</v>
      </c>
      <c r="AC30">
        <f>SUMIF($B$3:B30,B30,$O$3:O30)</f>
        <v>0</v>
      </c>
      <c r="AE30">
        <f>IF(AC30=0,0,IF(AC30&lt;10000,VLOOKUP(X30,'data list'!$A$1:$C$48,3,FALSE),0))</f>
        <v>0</v>
      </c>
      <c r="AG30">
        <f t="shared" si="13"/>
        <v>0</v>
      </c>
      <c r="AK30">
        <f t="shared" si="15"/>
        <v>0</v>
      </c>
    </row>
    <row r="31" spans="1:37" ht="30" customHeight="1" x14ac:dyDescent="0.2">
      <c r="A31" s="92">
        <v>29</v>
      </c>
      <c r="B31" s="53"/>
      <c r="C31" s="12"/>
      <c r="D31" s="39"/>
      <c r="E31" s="13"/>
      <c r="F31" s="105"/>
      <c r="G31" s="47" t="str">
        <f>IF(F31="","",VLOOKUP(F31,商品リスト!A:D,2,FALSE))</f>
        <v/>
      </c>
      <c r="H31" s="14"/>
      <c r="I31" s="37" t="s">
        <v>234</v>
      </c>
      <c r="J31" s="37"/>
      <c r="K31" s="31" t="str">
        <f>IF(G31="","",INDEX(data!H:H,MATCH("*"&amp;配送先入力シート!G31&amp;"*",data!C:C,0)))</f>
        <v/>
      </c>
      <c r="L31" s="31" t="str">
        <f t="shared" si="8"/>
        <v/>
      </c>
      <c r="M31" s="31">
        <f>VLOOKUP(I31,'data list'!$I$1:$J$13,2,FALSE)</f>
        <v>0</v>
      </c>
      <c r="N31" s="31"/>
      <c r="O31" s="31" t="str">
        <f t="shared" si="9"/>
        <v/>
      </c>
      <c r="P31" s="32" t="str">
        <f t="shared" si="10"/>
        <v/>
      </c>
      <c r="S31" s="7" t="str">
        <f>INDEX(data!B:B,MATCH("*"&amp;配送先入力シート!G31&amp;"*",data!C:C,0))</f>
        <v>code（Ｎｏ【-】）</v>
      </c>
      <c r="T31" s="6" t="str">
        <f>VLOOKUP(S31,data!B:C,2,0)</f>
        <v>item_name</v>
      </c>
      <c r="U31" t="str">
        <f>VLOOKUP(S31,data!B:E,4,0)</f>
        <v>風呂敷検索ワード</v>
      </c>
      <c r="X31" s="6" t="str">
        <f t="shared" si="11"/>
        <v/>
      </c>
      <c r="Y31" s="6" t="str">
        <f t="shared" si="12"/>
        <v/>
      </c>
      <c r="Z31" s="82" t="str">
        <f t="shared" si="5"/>
        <v/>
      </c>
      <c r="AA31" t="str">
        <f>IF(COUNTIF(Z31:$Z$203,Z31)=1,"なし","重複")</f>
        <v>重複</v>
      </c>
      <c r="AC31">
        <f>SUMIF($B$3:B31,B31,$O$3:O31)</f>
        <v>0</v>
      </c>
      <c r="AE31">
        <f>IF(AC31=0,0,IF(AC31&lt;10000,VLOOKUP(X31,'data list'!$A$1:$C$48,3,FALSE),0))</f>
        <v>0</v>
      </c>
      <c r="AG31">
        <f t="shared" si="13"/>
        <v>0</v>
      </c>
      <c r="AK31">
        <f t="shared" si="15"/>
        <v>0</v>
      </c>
    </row>
    <row r="32" spans="1:37" ht="30" customHeight="1" x14ac:dyDescent="0.2">
      <c r="A32" s="92">
        <v>30</v>
      </c>
      <c r="B32" s="53"/>
      <c r="C32" s="12"/>
      <c r="D32" s="39"/>
      <c r="E32" s="13"/>
      <c r="F32" s="105"/>
      <c r="G32" s="47" t="str">
        <f>IF(F32="","",VLOOKUP(F32,商品リスト!A:D,2,FALSE))</f>
        <v/>
      </c>
      <c r="H32" s="14"/>
      <c r="I32" s="37" t="s">
        <v>234</v>
      </c>
      <c r="J32" s="37"/>
      <c r="K32" s="31" t="str">
        <f>IF(G32="","",INDEX(data!H:H,MATCH("*"&amp;配送先入力シート!G32&amp;"*",data!C:C,0)))</f>
        <v/>
      </c>
      <c r="L32" s="31" t="str">
        <f t="shared" si="8"/>
        <v/>
      </c>
      <c r="M32" s="31">
        <f>VLOOKUP(I32,'data list'!$I$1:$J$13,2,FALSE)</f>
        <v>0</v>
      </c>
      <c r="N32" s="31"/>
      <c r="O32" s="31" t="str">
        <f t="shared" si="9"/>
        <v/>
      </c>
      <c r="P32" s="32" t="str">
        <f t="shared" si="10"/>
        <v/>
      </c>
      <c r="S32" s="7" t="str">
        <f>INDEX(data!B:B,MATCH("*"&amp;配送先入力シート!G32&amp;"*",data!C:C,0))</f>
        <v>code（Ｎｏ【-】）</v>
      </c>
      <c r="T32" s="6" t="str">
        <f>VLOOKUP(S32,data!B:C,2,0)</f>
        <v>item_name</v>
      </c>
      <c r="U32" t="str">
        <f>VLOOKUP(S32,data!B:E,4,0)</f>
        <v>風呂敷検索ワード</v>
      </c>
      <c r="X32" s="6" t="str">
        <f t="shared" si="11"/>
        <v/>
      </c>
      <c r="Y32" s="6" t="str">
        <f t="shared" si="12"/>
        <v/>
      </c>
      <c r="Z32" s="82" t="str">
        <f t="shared" si="5"/>
        <v/>
      </c>
      <c r="AA32" t="str">
        <f>IF(COUNTIF(Z32:$Z$203,Z32)=1,"なし","重複")</f>
        <v>重複</v>
      </c>
      <c r="AC32">
        <f>SUMIF($B$3:B32,B32,$O$3:O32)</f>
        <v>0</v>
      </c>
      <c r="AE32">
        <f>IF(AC32=0,0,IF(AC32&lt;10000,VLOOKUP(X32,'data list'!$A$1:$C$48,3,FALSE),0))</f>
        <v>0</v>
      </c>
      <c r="AG32">
        <f t="shared" si="13"/>
        <v>0</v>
      </c>
      <c r="AK32">
        <f t="shared" si="15"/>
        <v>0</v>
      </c>
    </row>
    <row r="33" spans="1:37" ht="30" customHeight="1" x14ac:dyDescent="0.2">
      <c r="A33" s="92">
        <v>31</v>
      </c>
      <c r="B33" s="53"/>
      <c r="C33" s="12"/>
      <c r="D33" s="39"/>
      <c r="E33" s="13"/>
      <c r="F33" s="105"/>
      <c r="G33" s="47" t="str">
        <f>IF(F33="","",VLOOKUP(F33,商品リスト!A:D,2,FALSE))</f>
        <v/>
      </c>
      <c r="H33" s="14"/>
      <c r="I33" s="37" t="s">
        <v>234</v>
      </c>
      <c r="J33" s="37"/>
      <c r="K33" s="31" t="str">
        <f>IF(G33="","",INDEX(data!H:H,MATCH("*"&amp;配送先入力シート!G33&amp;"*",data!C:C,0)))</f>
        <v/>
      </c>
      <c r="L33" s="31" t="str">
        <f t="shared" si="8"/>
        <v/>
      </c>
      <c r="M33" s="31">
        <f>VLOOKUP(I33,'data list'!$I$1:$J$13,2,FALSE)</f>
        <v>0</v>
      </c>
      <c r="N33" s="31"/>
      <c r="O33" s="31" t="str">
        <f t="shared" si="9"/>
        <v/>
      </c>
      <c r="P33" s="32" t="str">
        <f t="shared" si="10"/>
        <v/>
      </c>
      <c r="S33" s="7" t="str">
        <f>INDEX(data!B:B,MATCH("*"&amp;配送先入力シート!G33&amp;"*",data!C:C,0))</f>
        <v>code（Ｎｏ【-】）</v>
      </c>
      <c r="T33" s="6" t="str">
        <f>VLOOKUP(S33,data!B:C,2,0)</f>
        <v>item_name</v>
      </c>
      <c r="U33" t="str">
        <f>VLOOKUP(S33,data!B:E,4,0)</f>
        <v>風呂敷検索ワード</v>
      </c>
      <c r="X33" s="6" t="str">
        <f t="shared" si="11"/>
        <v/>
      </c>
      <c r="Y33" s="6" t="str">
        <f t="shared" si="12"/>
        <v/>
      </c>
      <c r="Z33" s="82" t="str">
        <f t="shared" si="5"/>
        <v/>
      </c>
      <c r="AA33" t="str">
        <f>IF(COUNTIF(Z33:$Z$203,Z33)=1,"なし","重複")</f>
        <v>重複</v>
      </c>
      <c r="AC33">
        <f>SUMIF($B$3:B33,B33,$O$3:O33)</f>
        <v>0</v>
      </c>
      <c r="AE33">
        <f>IF(AC33=0,0,IF(AC33&lt;10000,VLOOKUP(X33,'data list'!$A$1:$C$48,3,FALSE),0))</f>
        <v>0</v>
      </c>
      <c r="AG33">
        <f t="shared" si="13"/>
        <v>0</v>
      </c>
      <c r="AK33">
        <f t="shared" si="15"/>
        <v>0</v>
      </c>
    </row>
    <row r="34" spans="1:37" ht="30" customHeight="1" x14ac:dyDescent="0.2">
      <c r="A34" s="92">
        <v>32</v>
      </c>
      <c r="B34" s="53"/>
      <c r="C34" s="12"/>
      <c r="D34" s="39"/>
      <c r="E34" s="13"/>
      <c r="F34" s="105"/>
      <c r="G34" s="47" t="str">
        <f>IF(F34="","",VLOOKUP(F34,商品リスト!A:D,2,FALSE))</f>
        <v/>
      </c>
      <c r="H34" s="14"/>
      <c r="I34" s="37" t="s">
        <v>234</v>
      </c>
      <c r="J34" s="37"/>
      <c r="K34" s="31" t="str">
        <f>IF(G34="","",INDEX(data!H:H,MATCH("*"&amp;配送先入力シート!G34&amp;"*",data!C:C,0)))</f>
        <v/>
      </c>
      <c r="L34" s="31" t="str">
        <f t="shared" si="8"/>
        <v/>
      </c>
      <c r="M34" s="31">
        <f>VLOOKUP(I34,'data list'!$I$1:$J$13,2,FALSE)</f>
        <v>0</v>
      </c>
      <c r="N34" s="31"/>
      <c r="O34" s="31" t="str">
        <f t="shared" ref="O34:O50" si="16">IF(H34="","",SUM(L34:M34))</f>
        <v/>
      </c>
      <c r="P34" s="32" t="str">
        <f t="shared" si="10"/>
        <v/>
      </c>
      <c r="S34" s="7" t="str">
        <f>INDEX(data!B:B,MATCH("*"&amp;配送先入力シート!G34&amp;"*",data!C:C,0))</f>
        <v>code（Ｎｏ【-】）</v>
      </c>
      <c r="T34" s="6" t="str">
        <f>VLOOKUP(S34,data!B:C,2,0)</f>
        <v>item_name</v>
      </c>
      <c r="U34" t="str">
        <f>VLOOKUP(S34,data!B:E,4,0)</f>
        <v>風呂敷検索ワード</v>
      </c>
      <c r="X34" s="6" t="str">
        <f t="shared" si="11"/>
        <v/>
      </c>
      <c r="Y34" s="6" t="str">
        <f t="shared" si="12"/>
        <v/>
      </c>
      <c r="Z34" s="82" t="str">
        <f t="shared" si="5"/>
        <v/>
      </c>
      <c r="AA34" t="str">
        <f>IF(COUNTIF(Z34:$Z$203,Z34)=1,"なし","重複")</f>
        <v>重複</v>
      </c>
      <c r="AC34">
        <f>SUMIF($B$3:B34,B34,$O$3:O34)</f>
        <v>0</v>
      </c>
      <c r="AE34">
        <f>IF(AC34=0,0,IF(AC34&lt;10000,VLOOKUP(X34,'data list'!$A$1:$C$48,3,FALSE),0))</f>
        <v>0</v>
      </c>
      <c r="AG34">
        <f t="shared" si="13"/>
        <v>0</v>
      </c>
      <c r="AK34">
        <f t="shared" si="15"/>
        <v>0</v>
      </c>
    </row>
    <row r="35" spans="1:37" ht="30" customHeight="1" x14ac:dyDescent="0.2">
      <c r="A35" s="92">
        <v>33</v>
      </c>
      <c r="B35" s="53"/>
      <c r="C35" s="12"/>
      <c r="D35" s="39"/>
      <c r="E35" s="13"/>
      <c r="F35" s="105"/>
      <c r="G35" s="47" t="str">
        <f>IF(F35="","",VLOOKUP(F35,商品リスト!A:D,2,FALSE))</f>
        <v/>
      </c>
      <c r="H35" s="14"/>
      <c r="I35" s="37" t="s">
        <v>234</v>
      </c>
      <c r="J35" s="37"/>
      <c r="K35" s="31" t="str">
        <f>IF(G35="","",INDEX(data!H:H,MATCH("*"&amp;配送先入力シート!G35&amp;"*",data!C:C,0)))</f>
        <v/>
      </c>
      <c r="L35" s="31" t="str">
        <f t="shared" si="8"/>
        <v/>
      </c>
      <c r="M35" s="31">
        <f>VLOOKUP(I35,'data list'!$I$1:$J$13,2,FALSE)</f>
        <v>0</v>
      </c>
      <c r="N35" s="31"/>
      <c r="O35" s="31" t="str">
        <f t="shared" si="16"/>
        <v/>
      </c>
      <c r="P35" s="32" t="str">
        <f t="shared" si="10"/>
        <v/>
      </c>
      <c r="S35" s="7" t="str">
        <f>INDEX(data!B:B,MATCH("*"&amp;配送先入力シート!G35&amp;"*",data!C:C,0))</f>
        <v>code（Ｎｏ【-】）</v>
      </c>
      <c r="T35" s="6" t="str">
        <f>VLOOKUP(S35,data!B:C,2,0)</f>
        <v>item_name</v>
      </c>
      <c r="U35" t="str">
        <f>VLOOKUP(S35,data!B:E,4,0)</f>
        <v>風呂敷検索ワード</v>
      </c>
      <c r="X35" s="6" t="str">
        <f t="shared" si="11"/>
        <v/>
      </c>
      <c r="Y35" s="6" t="str">
        <f t="shared" si="12"/>
        <v/>
      </c>
      <c r="Z35" s="82" t="str">
        <f t="shared" si="5"/>
        <v/>
      </c>
      <c r="AA35" t="str">
        <f>IF(COUNTIF(Z35:$Z$203,Z35)=1,"なし","重複")</f>
        <v>重複</v>
      </c>
      <c r="AC35">
        <f>SUMIF($B$3:B35,B35,$O$3:O35)</f>
        <v>0</v>
      </c>
      <c r="AE35">
        <f>IF(AC35=0,0,IF(AC35&lt;10000,VLOOKUP(X35,'data list'!$A$1:$C$48,3,FALSE),0))</f>
        <v>0</v>
      </c>
      <c r="AG35">
        <f t="shared" si="13"/>
        <v>0</v>
      </c>
      <c r="AK35">
        <f t="shared" si="15"/>
        <v>0</v>
      </c>
    </row>
    <row r="36" spans="1:37" ht="30" customHeight="1" x14ac:dyDescent="0.2">
      <c r="A36" s="92">
        <v>34</v>
      </c>
      <c r="B36" s="53"/>
      <c r="C36" s="12"/>
      <c r="D36" s="39"/>
      <c r="E36" s="13"/>
      <c r="F36" s="105"/>
      <c r="G36" s="47" t="str">
        <f>IF(F36="","",VLOOKUP(F36,商品リスト!A:D,2,FALSE))</f>
        <v/>
      </c>
      <c r="H36" s="14"/>
      <c r="I36" s="37" t="s">
        <v>234</v>
      </c>
      <c r="J36" s="37"/>
      <c r="K36" s="31" t="str">
        <f>IF(G36="","",INDEX(data!H:H,MATCH("*"&amp;配送先入力シート!G36&amp;"*",data!C:C,0)))</f>
        <v/>
      </c>
      <c r="L36" s="31" t="str">
        <f t="shared" si="8"/>
        <v/>
      </c>
      <c r="M36" s="31">
        <f>VLOOKUP(I36,'data list'!$I$1:$J$13,2,FALSE)</f>
        <v>0</v>
      </c>
      <c r="N36" s="31"/>
      <c r="O36" s="31" t="str">
        <f t="shared" si="16"/>
        <v/>
      </c>
      <c r="P36" s="32" t="str">
        <f t="shared" si="10"/>
        <v/>
      </c>
      <c r="S36" s="7" t="str">
        <f>INDEX(data!B:B,MATCH("*"&amp;配送先入力シート!G36&amp;"*",data!C:C,0))</f>
        <v>code（Ｎｏ【-】）</v>
      </c>
      <c r="T36" s="6" t="str">
        <f>VLOOKUP(S36,data!B:C,2,0)</f>
        <v>item_name</v>
      </c>
      <c r="U36" t="str">
        <f>VLOOKUP(S36,data!B:E,4,0)</f>
        <v>風呂敷検索ワード</v>
      </c>
      <c r="X36" s="6" t="str">
        <f t="shared" si="11"/>
        <v/>
      </c>
      <c r="Y36" s="6" t="str">
        <f t="shared" si="12"/>
        <v/>
      </c>
      <c r="Z36" s="82" t="str">
        <f t="shared" si="5"/>
        <v/>
      </c>
      <c r="AA36" t="str">
        <f>IF(COUNTIF(Z36:$Z$203,Z36)=1,"なし","重複")</f>
        <v>重複</v>
      </c>
      <c r="AC36">
        <f>SUMIF($B$3:B36,B36,$O$3:O36)</f>
        <v>0</v>
      </c>
      <c r="AE36">
        <f>IF(AC36=0,0,IF(AC36&lt;10000,VLOOKUP(X36,'data list'!$A$1:$C$48,3,FALSE),0))</f>
        <v>0</v>
      </c>
      <c r="AG36">
        <f t="shared" si="13"/>
        <v>0</v>
      </c>
      <c r="AK36">
        <f t="shared" si="15"/>
        <v>0</v>
      </c>
    </row>
    <row r="37" spans="1:37" ht="30" customHeight="1" x14ac:dyDescent="0.2">
      <c r="A37" s="92">
        <v>35</v>
      </c>
      <c r="B37" s="53"/>
      <c r="C37" s="12"/>
      <c r="D37" s="39"/>
      <c r="E37" s="13"/>
      <c r="F37" s="105"/>
      <c r="G37" s="47" t="str">
        <f>IF(F37="","",VLOOKUP(F37,商品リスト!A:D,2,FALSE))</f>
        <v/>
      </c>
      <c r="H37" s="14"/>
      <c r="I37" s="37" t="s">
        <v>234</v>
      </c>
      <c r="J37" s="37"/>
      <c r="K37" s="31" t="str">
        <f>IF(G37="","",INDEX(data!H:H,MATCH("*"&amp;配送先入力シート!G37&amp;"*",data!C:C,0)))</f>
        <v/>
      </c>
      <c r="L37" s="31" t="str">
        <f t="shared" si="8"/>
        <v/>
      </c>
      <c r="M37" s="31">
        <f>VLOOKUP(I37,'data list'!$I$1:$J$13,2,FALSE)</f>
        <v>0</v>
      </c>
      <c r="N37" s="31"/>
      <c r="O37" s="31" t="str">
        <f t="shared" si="16"/>
        <v/>
      </c>
      <c r="P37" s="32" t="str">
        <f t="shared" si="10"/>
        <v/>
      </c>
      <c r="S37" s="7" t="str">
        <f>INDEX(data!B:B,MATCH("*"&amp;配送先入力シート!G37&amp;"*",data!C:C,0))</f>
        <v>code（Ｎｏ【-】）</v>
      </c>
      <c r="T37" s="6" t="str">
        <f>VLOOKUP(S37,data!B:C,2,0)</f>
        <v>item_name</v>
      </c>
      <c r="U37" t="str">
        <f>VLOOKUP(S37,data!B:E,4,0)</f>
        <v>風呂敷検索ワード</v>
      </c>
      <c r="X37" s="6" t="str">
        <f t="shared" si="11"/>
        <v/>
      </c>
      <c r="Y37" s="6" t="str">
        <f t="shared" si="12"/>
        <v/>
      </c>
      <c r="Z37" s="82" t="str">
        <f t="shared" si="5"/>
        <v/>
      </c>
      <c r="AA37" t="str">
        <f>IF(COUNTIF(Z37:$Z$203,Z37)=1,"なし","重複")</f>
        <v>重複</v>
      </c>
      <c r="AC37">
        <f>SUMIF($B$3:B37,B37,$O$3:O37)</f>
        <v>0</v>
      </c>
      <c r="AE37">
        <f>IF(AC37=0,0,IF(AC37&lt;10000,VLOOKUP(X37,'data list'!$A$1:$C$48,3,FALSE),0))</f>
        <v>0</v>
      </c>
      <c r="AG37">
        <f t="shared" si="13"/>
        <v>0</v>
      </c>
      <c r="AK37">
        <f t="shared" si="15"/>
        <v>0</v>
      </c>
    </row>
    <row r="38" spans="1:37" ht="30" customHeight="1" x14ac:dyDescent="0.2">
      <c r="A38" s="92">
        <v>36</v>
      </c>
      <c r="B38" s="53"/>
      <c r="C38" s="12"/>
      <c r="D38" s="39"/>
      <c r="E38" s="13"/>
      <c r="F38" s="105"/>
      <c r="G38" s="47" t="str">
        <f>IF(F38="","",VLOOKUP(F38,商品リスト!A:D,2,FALSE))</f>
        <v/>
      </c>
      <c r="H38" s="14"/>
      <c r="I38" s="37" t="s">
        <v>234</v>
      </c>
      <c r="J38" s="37"/>
      <c r="K38" s="31" t="str">
        <f>IF(G38="","",INDEX(data!H:H,MATCH("*"&amp;配送先入力シート!G38&amp;"*",data!C:C,0)))</f>
        <v/>
      </c>
      <c r="L38" s="31" t="str">
        <f t="shared" si="8"/>
        <v/>
      </c>
      <c r="M38" s="31">
        <f>VLOOKUP(I38,'data list'!$I$1:$J$13,2,FALSE)</f>
        <v>0</v>
      </c>
      <c r="N38" s="31"/>
      <c r="O38" s="31" t="str">
        <f t="shared" si="16"/>
        <v/>
      </c>
      <c r="P38" s="32" t="str">
        <f t="shared" si="10"/>
        <v/>
      </c>
      <c r="S38" s="7" t="str">
        <f>INDEX(data!B:B,MATCH("*"&amp;配送先入力シート!G38&amp;"*",data!C:C,0))</f>
        <v>code（Ｎｏ【-】）</v>
      </c>
      <c r="T38" s="6" t="str">
        <f>VLOOKUP(S38,data!B:C,2,0)</f>
        <v>item_name</v>
      </c>
      <c r="U38" t="str">
        <f>VLOOKUP(S38,data!B:E,4,0)</f>
        <v>風呂敷検索ワード</v>
      </c>
      <c r="X38" s="6" t="str">
        <f t="shared" si="11"/>
        <v/>
      </c>
      <c r="Y38" s="6" t="str">
        <f t="shared" si="12"/>
        <v/>
      </c>
      <c r="Z38" s="82" t="str">
        <f t="shared" si="5"/>
        <v/>
      </c>
      <c r="AA38" t="str">
        <f>IF(COUNTIF(Z38:$Z$203,Z38)=1,"なし","重複")</f>
        <v>重複</v>
      </c>
      <c r="AC38">
        <f>SUMIF($B$3:B38,B38,$O$3:O38)</f>
        <v>0</v>
      </c>
      <c r="AE38">
        <f>IF(AC38=0,0,IF(AC38&lt;10000,VLOOKUP(X38,'data list'!$A$1:$C$48,3,FALSE),0))</f>
        <v>0</v>
      </c>
      <c r="AG38">
        <f t="shared" si="13"/>
        <v>0</v>
      </c>
      <c r="AK38">
        <f t="shared" si="15"/>
        <v>0</v>
      </c>
    </row>
    <row r="39" spans="1:37" ht="30" customHeight="1" x14ac:dyDescent="0.2">
      <c r="A39" s="92">
        <v>37</v>
      </c>
      <c r="B39" s="53"/>
      <c r="C39" s="12"/>
      <c r="D39" s="39"/>
      <c r="E39" s="13"/>
      <c r="F39" s="105"/>
      <c r="G39" s="47" t="str">
        <f>IF(F39="","",VLOOKUP(F39,商品リスト!A:D,2,FALSE))</f>
        <v/>
      </c>
      <c r="H39" s="14"/>
      <c r="I39" s="37" t="s">
        <v>234</v>
      </c>
      <c r="J39" s="37"/>
      <c r="K39" s="31" t="str">
        <f>IF(G39="","",INDEX(data!H:H,MATCH("*"&amp;配送先入力シート!G39&amp;"*",data!C:C,0)))</f>
        <v/>
      </c>
      <c r="L39" s="31" t="str">
        <f t="shared" si="8"/>
        <v/>
      </c>
      <c r="M39" s="31">
        <f>VLOOKUP(I39,'data list'!$I$1:$J$13,2,FALSE)</f>
        <v>0</v>
      </c>
      <c r="N39" s="31"/>
      <c r="O39" s="31" t="str">
        <f t="shared" si="16"/>
        <v/>
      </c>
      <c r="P39" s="32" t="str">
        <f t="shared" si="10"/>
        <v/>
      </c>
      <c r="S39" s="7" t="str">
        <f>INDEX(data!B:B,MATCH("*"&amp;配送先入力シート!G39&amp;"*",data!C:C,0))</f>
        <v>code（Ｎｏ【-】）</v>
      </c>
      <c r="T39" s="6" t="str">
        <f>VLOOKUP(S39,data!B:C,2,0)</f>
        <v>item_name</v>
      </c>
      <c r="U39" t="str">
        <f>VLOOKUP(S39,data!B:E,4,0)</f>
        <v>風呂敷検索ワード</v>
      </c>
      <c r="X39" s="6" t="str">
        <f t="shared" si="11"/>
        <v/>
      </c>
      <c r="Y39" s="6" t="str">
        <f t="shared" si="12"/>
        <v/>
      </c>
      <c r="Z39" s="82" t="str">
        <f t="shared" si="5"/>
        <v/>
      </c>
      <c r="AA39" t="str">
        <f>IF(COUNTIF(Z39:$Z$203,Z39)=1,"なし","重複")</f>
        <v>重複</v>
      </c>
      <c r="AC39">
        <f>SUMIF($B$3:B39,B39,$O$3:O39)</f>
        <v>0</v>
      </c>
      <c r="AE39">
        <f>IF(AC39=0,0,IF(AC39&lt;10000,VLOOKUP(X39,'data list'!$A$1:$C$48,3,FALSE),0))</f>
        <v>0</v>
      </c>
      <c r="AG39">
        <f t="shared" si="13"/>
        <v>0</v>
      </c>
      <c r="AK39">
        <f t="shared" si="15"/>
        <v>0</v>
      </c>
    </row>
    <row r="40" spans="1:37" ht="30" customHeight="1" x14ac:dyDescent="0.2">
      <c r="A40" s="92">
        <v>38</v>
      </c>
      <c r="B40" s="53"/>
      <c r="C40" s="12"/>
      <c r="D40" s="39"/>
      <c r="E40" s="13"/>
      <c r="F40" s="105"/>
      <c r="G40" s="47" t="str">
        <f>IF(F40="","",VLOOKUP(F40,商品リスト!A:D,2,FALSE))</f>
        <v/>
      </c>
      <c r="H40" s="14"/>
      <c r="I40" s="37" t="s">
        <v>234</v>
      </c>
      <c r="J40" s="37"/>
      <c r="K40" s="31" t="str">
        <f>IF(G40="","",INDEX(data!H:H,MATCH("*"&amp;配送先入力シート!G40&amp;"*",data!C:C,0)))</f>
        <v/>
      </c>
      <c r="L40" s="31" t="str">
        <f t="shared" si="8"/>
        <v/>
      </c>
      <c r="M40" s="31">
        <f>VLOOKUP(I40,'data list'!$I$1:$J$13,2,FALSE)</f>
        <v>0</v>
      </c>
      <c r="N40" s="31"/>
      <c r="O40" s="31" t="str">
        <f t="shared" si="16"/>
        <v/>
      </c>
      <c r="P40" s="32" t="str">
        <f t="shared" si="10"/>
        <v/>
      </c>
      <c r="S40" s="7" t="str">
        <f>INDEX(data!B:B,MATCH("*"&amp;配送先入力シート!G40&amp;"*",data!C:C,0))</f>
        <v>code（Ｎｏ【-】）</v>
      </c>
      <c r="T40" s="6" t="str">
        <f>VLOOKUP(S40,data!B:C,2,0)</f>
        <v>item_name</v>
      </c>
      <c r="U40" t="str">
        <f>VLOOKUP(S40,data!B:E,4,0)</f>
        <v>風呂敷検索ワード</v>
      </c>
      <c r="X40" s="6" t="str">
        <f t="shared" si="11"/>
        <v/>
      </c>
      <c r="Y40" s="6" t="str">
        <f t="shared" si="12"/>
        <v/>
      </c>
      <c r="Z40" s="82" t="str">
        <f t="shared" si="5"/>
        <v/>
      </c>
      <c r="AA40" t="str">
        <f>IF(COUNTIF(Z40:$Z$203,Z40)=1,"なし","重複")</f>
        <v>重複</v>
      </c>
      <c r="AC40">
        <f>SUMIF($B$3:B40,B40,$O$3:O40)</f>
        <v>0</v>
      </c>
      <c r="AE40">
        <f>IF(AC40=0,0,IF(AC40&lt;10000,VLOOKUP(X40,'data list'!$A$1:$C$48,3,FALSE),0))</f>
        <v>0</v>
      </c>
      <c r="AG40">
        <f t="shared" si="13"/>
        <v>0</v>
      </c>
      <c r="AK40">
        <f t="shared" si="15"/>
        <v>0</v>
      </c>
    </row>
    <row r="41" spans="1:37" ht="30" customHeight="1" x14ac:dyDescent="0.2">
      <c r="A41" s="92">
        <v>39</v>
      </c>
      <c r="B41" s="53"/>
      <c r="C41" s="12"/>
      <c r="D41" s="39"/>
      <c r="E41" s="13"/>
      <c r="F41" s="105"/>
      <c r="G41" s="47" t="str">
        <f>IF(F41="","",VLOOKUP(F41,商品リスト!A:D,2,FALSE))</f>
        <v/>
      </c>
      <c r="H41" s="14"/>
      <c r="I41" s="37" t="s">
        <v>234</v>
      </c>
      <c r="J41" s="37"/>
      <c r="K41" s="31" t="str">
        <f>IF(G41="","",INDEX(data!H:H,MATCH("*"&amp;配送先入力シート!G41&amp;"*",data!C:C,0)))</f>
        <v/>
      </c>
      <c r="L41" s="31" t="str">
        <f t="shared" si="8"/>
        <v/>
      </c>
      <c r="M41" s="31">
        <f>VLOOKUP(I41,'data list'!$I$1:$J$13,2,FALSE)</f>
        <v>0</v>
      </c>
      <c r="N41" s="31"/>
      <c r="O41" s="31" t="str">
        <f t="shared" si="16"/>
        <v/>
      </c>
      <c r="P41" s="32" t="str">
        <f t="shared" si="10"/>
        <v/>
      </c>
      <c r="S41" s="7" t="str">
        <f>INDEX(data!B:B,MATCH("*"&amp;配送先入力シート!G41&amp;"*",data!C:C,0))</f>
        <v>code（Ｎｏ【-】）</v>
      </c>
      <c r="T41" s="6" t="str">
        <f>VLOOKUP(S41,data!B:C,2,0)</f>
        <v>item_name</v>
      </c>
      <c r="U41" t="str">
        <f>VLOOKUP(S41,data!B:E,4,0)</f>
        <v>風呂敷検索ワード</v>
      </c>
      <c r="X41" s="6" t="str">
        <f t="shared" si="11"/>
        <v/>
      </c>
      <c r="Y41" s="6" t="str">
        <f t="shared" si="12"/>
        <v/>
      </c>
      <c r="Z41" s="82" t="str">
        <f t="shared" si="5"/>
        <v/>
      </c>
      <c r="AA41" t="str">
        <f>IF(COUNTIF(Z41:$Z$203,Z41)=1,"なし","重複")</f>
        <v>重複</v>
      </c>
      <c r="AC41">
        <f>SUMIF($B$3:B41,B41,$O$3:O41)</f>
        <v>0</v>
      </c>
      <c r="AE41">
        <f>IF(AC41=0,0,IF(AC41&lt;10000,VLOOKUP(X41,'data list'!$A$1:$C$48,3,FALSE),0))</f>
        <v>0</v>
      </c>
      <c r="AG41">
        <f t="shared" si="13"/>
        <v>0</v>
      </c>
      <c r="AK41">
        <f t="shared" si="15"/>
        <v>0</v>
      </c>
    </row>
    <row r="42" spans="1:37" ht="30" customHeight="1" x14ac:dyDescent="0.2">
      <c r="A42" s="92">
        <v>40</v>
      </c>
      <c r="B42" s="53"/>
      <c r="C42" s="12"/>
      <c r="D42" s="39"/>
      <c r="E42" s="13"/>
      <c r="F42" s="105"/>
      <c r="G42" s="47" t="str">
        <f>IF(F42="","",VLOOKUP(F42,商品リスト!A:D,2,FALSE))</f>
        <v/>
      </c>
      <c r="H42" s="14"/>
      <c r="I42" s="37" t="s">
        <v>234</v>
      </c>
      <c r="J42" s="37"/>
      <c r="K42" s="31" t="str">
        <f>IF(G42="","",INDEX(data!H:H,MATCH("*"&amp;配送先入力シート!G42&amp;"*",data!C:C,0)))</f>
        <v/>
      </c>
      <c r="L42" s="31" t="str">
        <f t="shared" si="8"/>
        <v/>
      </c>
      <c r="M42" s="31">
        <f>VLOOKUP(I42,'data list'!$I$1:$J$13,2,FALSE)</f>
        <v>0</v>
      </c>
      <c r="N42" s="31"/>
      <c r="O42" s="31" t="str">
        <f t="shared" si="16"/>
        <v/>
      </c>
      <c r="P42" s="32" t="str">
        <f t="shared" si="10"/>
        <v/>
      </c>
      <c r="S42" s="7" t="str">
        <f>INDEX(data!B:B,MATCH("*"&amp;配送先入力シート!G42&amp;"*",data!C:C,0))</f>
        <v>code（Ｎｏ【-】）</v>
      </c>
      <c r="T42" s="6" t="str">
        <f>VLOOKUP(S42,data!B:C,2,0)</f>
        <v>item_name</v>
      </c>
      <c r="U42" t="str">
        <f>VLOOKUP(S42,data!B:E,4,0)</f>
        <v>風呂敷検索ワード</v>
      </c>
      <c r="X42" s="6" t="str">
        <f t="shared" si="11"/>
        <v/>
      </c>
      <c r="Y42" s="6" t="str">
        <f t="shared" si="12"/>
        <v/>
      </c>
      <c r="Z42" s="82" t="str">
        <f t="shared" si="5"/>
        <v/>
      </c>
      <c r="AA42" t="str">
        <f>IF(COUNTIF(Z42:$Z$203,Z42)=1,"なし","重複")</f>
        <v>重複</v>
      </c>
      <c r="AC42">
        <f>SUMIF($B$3:B42,B42,$O$3:O42)</f>
        <v>0</v>
      </c>
      <c r="AE42">
        <f>IF(AC42=0,0,IF(AC42&lt;10000,VLOOKUP(X42,'data list'!$A$1:$C$48,3,FALSE),0))</f>
        <v>0</v>
      </c>
      <c r="AG42">
        <f t="shared" si="13"/>
        <v>0</v>
      </c>
      <c r="AK42">
        <f t="shared" si="15"/>
        <v>0</v>
      </c>
    </row>
    <row r="43" spans="1:37" ht="30" customHeight="1" x14ac:dyDescent="0.2">
      <c r="A43" s="92">
        <v>41</v>
      </c>
      <c r="B43" s="53"/>
      <c r="C43" s="12"/>
      <c r="D43" s="39"/>
      <c r="E43" s="13"/>
      <c r="F43" s="105"/>
      <c r="G43" s="47" t="str">
        <f>IF(F43="","",VLOOKUP(F43,商品リスト!A:D,2,FALSE))</f>
        <v/>
      </c>
      <c r="H43" s="14"/>
      <c r="I43" s="37" t="s">
        <v>234</v>
      </c>
      <c r="J43" s="37"/>
      <c r="K43" s="31" t="str">
        <f>IF(G43="","",INDEX(data!H:H,MATCH("*"&amp;配送先入力シート!G43&amp;"*",data!C:C,0)))</f>
        <v/>
      </c>
      <c r="L43" s="31" t="str">
        <f t="shared" si="8"/>
        <v/>
      </c>
      <c r="M43" s="31">
        <f>VLOOKUP(I43,'data list'!$I$1:$J$13,2,FALSE)</f>
        <v>0</v>
      </c>
      <c r="N43" s="31"/>
      <c r="O43" s="31" t="str">
        <f t="shared" si="16"/>
        <v/>
      </c>
      <c r="P43" s="32" t="str">
        <f t="shared" si="10"/>
        <v/>
      </c>
      <c r="S43" s="7" t="str">
        <f>INDEX(data!B:B,MATCH("*"&amp;配送先入力シート!G43&amp;"*",data!C:C,0))</f>
        <v>code（Ｎｏ【-】）</v>
      </c>
      <c r="T43" s="6" t="str">
        <f>VLOOKUP(S43,data!B:C,2,0)</f>
        <v>item_name</v>
      </c>
      <c r="U43" t="str">
        <f>VLOOKUP(S43,data!B:E,4,0)</f>
        <v>風呂敷検索ワード</v>
      </c>
      <c r="X43" s="6" t="str">
        <f t="shared" si="11"/>
        <v/>
      </c>
      <c r="Y43" s="6" t="str">
        <f t="shared" si="12"/>
        <v/>
      </c>
      <c r="Z43" s="82" t="str">
        <f t="shared" si="5"/>
        <v/>
      </c>
      <c r="AA43" t="str">
        <f>IF(COUNTIF(Z43:$Z$203,Z43)=1,"なし","重複")</f>
        <v>重複</v>
      </c>
      <c r="AC43">
        <f>SUMIF($B$3:B43,B43,$O$3:O43)</f>
        <v>0</v>
      </c>
      <c r="AE43">
        <f>IF(AC43=0,0,IF(AC43&lt;10000,VLOOKUP(X43,'data list'!$A$1:$C$48,3,FALSE),0))</f>
        <v>0</v>
      </c>
      <c r="AG43">
        <f t="shared" si="13"/>
        <v>0</v>
      </c>
      <c r="AK43">
        <f t="shared" si="15"/>
        <v>0</v>
      </c>
    </row>
    <row r="44" spans="1:37" ht="30" customHeight="1" x14ac:dyDescent="0.2">
      <c r="A44" s="92">
        <v>42</v>
      </c>
      <c r="B44" s="53"/>
      <c r="C44" s="12"/>
      <c r="D44" s="39"/>
      <c r="E44" s="13"/>
      <c r="F44" s="105"/>
      <c r="G44" s="47" t="str">
        <f>IF(F44="","",VLOOKUP(F44,商品リスト!A:D,2,FALSE))</f>
        <v/>
      </c>
      <c r="H44" s="14"/>
      <c r="I44" s="37" t="s">
        <v>234</v>
      </c>
      <c r="J44" s="37"/>
      <c r="K44" s="31" t="str">
        <f>IF(G44="","",INDEX(data!H:H,MATCH("*"&amp;配送先入力シート!G44&amp;"*",data!C:C,0)))</f>
        <v/>
      </c>
      <c r="L44" s="31" t="str">
        <f t="shared" si="8"/>
        <v/>
      </c>
      <c r="M44" s="31">
        <f>VLOOKUP(I44,'data list'!$I$1:$J$13,2,FALSE)</f>
        <v>0</v>
      </c>
      <c r="N44" s="31"/>
      <c r="O44" s="31" t="str">
        <f t="shared" si="16"/>
        <v/>
      </c>
      <c r="P44" s="32" t="str">
        <f t="shared" si="10"/>
        <v/>
      </c>
      <c r="S44" s="7" t="str">
        <f>INDEX(data!B:B,MATCH("*"&amp;配送先入力シート!G44&amp;"*",data!C:C,0))</f>
        <v>code（Ｎｏ【-】）</v>
      </c>
      <c r="T44" s="6" t="str">
        <f>VLOOKUP(S44,data!B:C,2,0)</f>
        <v>item_name</v>
      </c>
      <c r="U44" t="str">
        <f>VLOOKUP(S44,data!B:E,4,0)</f>
        <v>風呂敷検索ワード</v>
      </c>
      <c r="X44" s="6" t="str">
        <f t="shared" si="11"/>
        <v/>
      </c>
      <c r="Y44" s="6" t="str">
        <f t="shared" si="12"/>
        <v/>
      </c>
      <c r="Z44" s="82" t="str">
        <f t="shared" si="5"/>
        <v/>
      </c>
      <c r="AA44" t="str">
        <f>IF(COUNTIF(Z44:$Z$203,Z44)=1,"なし","重複")</f>
        <v>重複</v>
      </c>
      <c r="AC44">
        <f>SUMIF($B$3:B44,B44,$O$3:O44)</f>
        <v>0</v>
      </c>
      <c r="AE44">
        <f>IF(AC44=0,0,IF(AC44&lt;10000,VLOOKUP(X44,'data list'!$A$1:$C$48,3,FALSE),0))</f>
        <v>0</v>
      </c>
      <c r="AG44">
        <f t="shared" si="13"/>
        <v>0</v>
      </c>
      <c r="AK44">
        <f t="shared" si="15"/>
        <v>0</v>
      </c>
    </row>
    <row r="45" spans="1:37" ht="30" customHeight="1" x14ac:dyDescent="0.2">
      <c r="A45" s="92">
        <v>43</v>
      </c>
      <c r="B45" s="53"/>
      <c r="C45" s="12"/>
      <c r="D45" s="39"/>
      <c r="E45" s="13"/>
      <c r="F45" s="105"/>
      <c r="G45" s="47" t="str">
        <f>IF(F45="","",VLOOKUP(F45,商品リスト!A:D,2,FALSE))</f>
        <v/>
      </c>
      <c r="H45" s="14"/>
      <c r="I45" s="37" t="s">
        <v>234</v>
      </c>
      <c r="J45" s="37"/>
      <c r="K45" s="31" t="str">
        <f>IF(G45="","",INDEX(data!H:H,MATCH("*"&amp;配送先入力シート!G45&amp;"*",data!C:C,0)))</f>
        <v/>
      </c>
      <c r="L45" s="31" t="str">
        <f t="shared" si="8"/>
        <v/>
      </c>
      <c r="M45" s="31">
        <f>VLOOKUP(I45,'data list'!$I$1:$J$13,2,FALSE)</f>
        <v>0</v>
      </c>
      <c r="N45" s="31"/>
      <c r="O45" s="31" t="str">
        <f t="shared" si="16"/>
        <v/>
      </c>
      <c r="P45" s="32" t="str">
        <f t="shared" si="10"/>
        <v/>
      </c>
      <c r="S45" s="7" t="str">
        <f>INDEX(data!B:B,MATCH("*"&amp;配送先入力シート!G45&amp;"*",data!C:C,0))</f>
        <v>code（Ｎｏ【-】）</v>
      </c>
      <c r="T45" s="6" t="str">
        <f>VLOOKUP(S45,data!B:C,2,0)</f>
        <v>item_name</v>
      </c>
      <c r="U45" t="str">
        <f>VLOOKUP(S45,data!B:E,4,0)</f>
        <v>風呂敷検索ワード</v>
      </c>
      <c r="X45" s="6" t="str">
        <f t="shared" si="11"/>
        <v/>
      </c>
      <c r="Y45" s="6" t="str">
        <f t="shared" si="12"/>
        <v/>
      </c>
      <c r="Z45" s="82" t="str">
        <f t="shared" si="5"/>
        <v/>
      </c>
      <c r="AA45" t="str">
        <f>IF(COUNTIF(Z45:$Z$203,Z45)=1,"なし","重複")</f>
        <v>重複</v>
      </c>
      <c r="AC45">
        <f>SUMIF($B$3:B45,B45,$O$3:O45)</f>
        <v>0</v>
      </c>
      <c r="AE45">
        <f>IF(AC45=0,0,IF(AC45&lt;10000,VLOOKUP(X45,'data list'!$A$1:$C$48,3,FALSE),0))</f>
        <v>0</v>
      </c>
      <c r="AG45">
        <f t="shared" si="13"/>
        <v>0</v>
      </c>
      <c r="AK45">
        <f t="shared" si="15"/>
        <v>0</v>
      </c>
    </row>
    <row r="46" spans="1:37" ht="30" customHeight="1" x14ac:dyDescent="0.2">
      <c r="A46" s="92">
        <v>44</v>
      </c>
      <c r="B46" s="53"/>
      <c r="C46" s="12"/>
      <c r="D46" s="39"/>
      <c r="E46" s="13"/>
      <c r="F46" s="105"/>
      <c r="G46" s="47" t="str">
        <f>IF(F46="","",VLOOKUP(F46,商品リスト!A:D,2,FALSE))</f>
        <v/>
      </c>
      <c r="H46" s="14"/>
      <c r="I46" s="37" t="s">
        <v>234</v>
      </c>
      <c r="J46" s="37"/>
      <c r="K46" s="31" t="str">
        <f>IF(G46="","",INDEX(data!H:H,MATCH("*"&amp;配送先入力シート!G46&amp;"*",data!C:C,0)))</f>
        <v/>
      </c>
      <c r="L46" s="31" t="str">
        <f t="shared" si="8"/>
        <v/>
      </c>
      <c r="M46" s="31">
        <f>VLOOKUP(I46,'data list'!$I$1:$J$13,2,FALSE)</f>
        <v>0</v>
      </c>
      <c r="N46" s="31"/>
      <c r="O46" s="31" t="str">
        <f t="shared" si="16"/>
        <v/>
      </c>
      <c r="P46" s="32" t="str">
        <f t="shared" si="10"/>
        <v/>
      </c>
      <c r="S46" s="7" t="str">
        <f>INDEX(data!B:B,MATCH("*"&amp;配送先入力シート!G46&amp;"*",data!C:C,0))</f>
        <v>code（Ｎｏ【-】）</v>
      </c>
      <c r="T46" s="6" t="str">
        <f>VLOOKUP(S46,data!B:C,2,0)</f>
        <v>item_name</v>
      </c>
      <c r="U46" t="str">
        <f>VLOOKUP(S46,data!B:E,4,0)</f>
        <v>風呂敷検索ワード</v>
      </c>
      <c r="X46" s="6" t="str">
        <f t="shared" si="11"/>
        <v/>
      </c>
      <c r="Y46" s="6" t="str">
        <f t="shared" si="12"/>
        <v/>
      </c>
      <c r="Z46" s="82" t="str">
        <f t="shared" si="5"/>
        <v/>
      </c>
      <c r="AA46" t="str">
        <f>IF(COUNTIF(Z46:$Z$203,Z46)=1,"なし","重複")</f>
        <v>重複</v>
      </c>
      <c r="AC46">
        <f>SUMIF($B$3:B46,B46,$O$3:O46)</f>
        <v>0</v>
      </c>
      <c r="AE46">
        <f>IF(AC46=0,0,IF(AC46&lt;10000,VLOOKUP(X46,'data list'!$A$1:$C$48,3,FALSE),0))</f>
        <v>0</v>
      </c>
      <c r="AG46">
        <f t="shared" si="13"/>
        <v>0</v>
      </c>
      <c r="AK46">
        <f t="shared" si="15"/>
        <v>0</v>
      </c>
    </row>
    <row r="47" spans="1:37" ht="30" customHeight="1" x14ac:dyDescent="0.2">
      <c r="A47" s="92">
        <v>45</v>
      </c>
      <c r="B47" s="53"/>
      <c r="C47" s="12"/>
      <c r="D47" s="39"/>
      <c r="E47" s="13"/>
      <c r="F47" s="105"/>
      <c r="G47" s="47" t="str">
        <f>IF(F47="","",VLOOKUP(F47,商品リスト!A:D,2,FALSE))</f>
        <v/>
      </c>
      <c r="H47" s="14"/>
      <c r="I47" s="37" t="s">
        <v>234</v>
      </c>
      <c r="J47" s="37"/>
      <c r="K47" s="31" t="str">
        <f>IF(G47="","",INDEX(data!H:H,MATCH("*"&amp;配送先入力シート!G47&amp;"*",data!C:C,0)))</f>
        <v/>
      </c>
      <c r="L47" s="31" t="str">
        <f t="shared" si="8"/>
        <v/>
      </c>
      <c r="M47" s="31">
        <f>VLOOKUP(I47,'data list'!$I$1:$J$13,2,FALSE)</f>
        <v>0</v>
      </c>
      <c r="N47" s="31"/>
      <c r="O47" s="31" t="str">
        <f t="shared" si="16"/>
        <v/>
      </c>
      <c r="P47" s="32" t="str">
        <f t="shared" si="10"/>
        <v/>
      </c>
      <c r="S47" s="7" t="str">
        <f>INDEX(data!B:B,MATCH("*"&amp;配送先入力シート!G47&amp;"*",data!C:C,0))</f>
        <v>code（Ｎｏ【-】）</v>
      </c>
      <c r="T47" s="6" t="str">
        <f>VLOOKUP(S47,data!B:C,2,0)</f>
        <v>item_name</v>
      </c>
      <c r="U47" t="str">
        <f>VLOOKUP(S47,data!B:E,4,0)</f>
        <v>風呂敷検索ワード</v>
      </c>
      <c r="X47" s="6" t="str">
        <f t="shared" si="11"/>
        <v/>
      </c>
      <c r="Y47" s="6" t="str">
        <f t="shared" si="12"/>
        <v/>
      </c>
      <c r="Z47" s="82" t="str">
        <f t="shared" si="5"/>
        <v/>
      </c>
      <c r="AA47" t="str">
        <f>IF(COUNTIF(Z47:$Z$203,Z47)=1,"なし","重複")</f>
        <v>重複</v>
      </c>
      <c r="AC47">
        <f>SUMIF($B$3:B47,B47,$O$3:O47)</f>
        <v>0</v>
      </c>
      <c r="AE47">
        <f>IF(AC47=0,0,IF(AC47&lt;10000,VLOOKUP(X47,'data list'!$A$1:$C$48,3,FALSE),0))</f>
        <v>0</v>
      </c>
      <c r="AG47">
        <f t="shared" si="13"/>
        <v>0</v>
      </c>
      <c r="AK47">
        <f t="shared" si="15"/>
        <v>0</v>
      </c>
    </row>
    <row r="48" spans="1:37" ht="30" customHeight="1" x14ac:dyDescent="0.2">
      <c r="A48" s="92">
        <v>46</v>
      </c>
      <c r="B48" s="53"/>
      <c r="C48" s="12"/>
      <c r="D48" s="39"/>
      <c r="E48" s="13"/>
      <c r="F48" s="105"/>
      <c r="G48" s="47" t="str">
        <f>IF(F48="","",VLOOKUP(F48,商品リスト!A:D,2,FALSE))</f>
        <v/>
      </c>
      <c r="H48" s="14"/>
      <c r="I48" s="37" t="s">
        <v>234</v>
      </c>
      <c r="J48" s="37"/>
      <c r="K48" s="31" t="str">
        <f>IF(G48="","",INDEX(data!H:H,MATCH("*"&amp;配送先入力シート!G48&amp;"*",data!C:C,0)))</f>
        <v/>
      </c>
      <c r="L48" s="31" t="str">
        <f t="shared" si="8"/>
        <v/>
      </c>
      <c r="M48" s="31">
        <f>VLOOKUP(I48,'data list'!$I$1:$J$13,2,FALSE)</f>
        <v>0</v>
      </c>
      <c r="N48" s="31"/>
      <c r="O48" s="31" t="str">
        <f t="shared" si="16"/>
        <v/>
      </c>
      <c r="P48" s="32" t="str">
        <f t="shared" si="10"/>
        <v/>
      </c>
      <c r="S48" s="7" t="str">
        <f>INDEX(data!B:B,MATCH("*"&amp;配送先入力シート!G48&amp;"*",data!C:C,0))</f>
        <v>code（Ｎｏ【-】）</v>
      </c>
      <c r="T48" s="6" t="str">
        <f>VLOOKUP(S48,data!B:C,2,0)</f>
        <v>item_name</v>
      </c>
      <c r="U48" t="str">
        <f>VLOOKUP(S48,data!B:E,4,0)</f>
        <v>風呂敷検索ワード</v>
      </c>
      <c r="X48" s="6" t="str">
        <f t="shared" si="11"/>
        <v/>
      </c>
      <c r="Y48" s="6" t="str">
        <f t="shared" si="12"/>
        <v/>
      </c>
      <c r="Z48" s="82" t="str">
        <f t="shared" si="5"/>
        <v/>
      </c>
      <c r="AA48" t="str">
        <f>IF(COUNTIF(Z48:$Z$203,Z48)=1,"なし","重複")</f>
        <v>重複</v>
      </c>
      <c r="AC48">
        <f>SUMIF($B$3:B48,B48,$O$3:O48)</f>
        <v>0</v>
      </c>
      <c r="AE48">
        <f>IF(AC48=0,0,IF(AC48&lt;10000,VLOOKUP(X48,'data list'!$A$1:$C$48,3,FALSE),0))</f>
        <v>0</v>
      </c>
      <c r="AG48">
        <f t="shared" si="13"/>
        <v>0</v>
      </c>
      <c r="AK48">
        <f t="shared" si="15"/>
        <v>0</v>
      </c>
    </row>
    <row r="49" spans="1:37" ht="30" customHeight="1" x14ac:dyDescent="0.2">
      <c r="A49" s="92">
        <v>47</v>
      </c>
      <c r="B49" s="53"/>
      <c r="C49" s="12"/>
      <c r="D49" s="39"/>
      <c r="E49" s="13"/>
      <c r="F49" s="105"/>
      <c r="G49" s="47" t="str">
        <f>IF(F49="","",VLOOKUP(F49,商品リスト!A:D,2,FALSE))</f>
        <v/>
      </c>
      <c r="H49" s="14"/>
      <c r="I49" s="37" t="s">
        <v>234</v>
      </c>
      <c r="J49" s="37"/>
      <c r="K49" s="31" t="str">
        <f>IF(G49="","",INDEX(data!H:H,MATCH("*"&amp;配送先入力シート!G49&amp;"*",data!C:C,0)))</f>
        <v/>
      </c>
      <c r="L49" s="31" t="str">
        <f t="shared" si="8"/>
        <v/>
      </c>
      <c r="M49" s="31">
        <f>VLOOKUP(I49,'data list'!$I$1:$J$13,2,FALSE)</f>
        <v>0</v>
      </c>
      <c r="N49" s="31"/>
      <c r="O49" s="31" t="str">
        <f t="shared" si="16"/>
        <v/>
      </c>
      <c r="P49" s="32" t="str">
        <f t="shared" si="10"/>
        <v/>
      </c>
      <c r="S49" s="7" t="str">
        <f>INDEX(data!B:B,MATCH("*"&amp;配送先入力シート!G49&amp;"*",data!C:C,0))</f>
        <v>code（Ｎｏ【-】）</v>
      </c>
      <c r="T49" s="6" t="str">
        <f>VLOOKUP(S49,data!B:C,2,0)</f>
        <v>item_name</v>
      </c>
      <c r="U49" t="str">
        <f>VLOOKUP(S49,data!B:E,4,0)</f>
        <v>風呂敷検索ワード</v>
      </c>
      <c r="X49" s="6" t="str">
        <f t="shared" si="11"/>
        <v/>
      </c>
      <c r="Y49" s="6" t="str">
        <f t="shared" si="12"/>
        <v/>
      </c>
      <c r="Z49" s="82" t="str">
        <f t="shared" si="5"/>
        <v/>
      </c>
      <c r="AA49" t="str">
        <f>IF(COUNTIF(Z49:$Z$203,Z49)=1,"なし","重複")</f>
        <v>重複</v>
      </c>
      <c r="AC49">
        <f>SUMIF($B$3:B49,B49,$O$3:O49)</f>
        <v>0</v>
      </c>
      <c r="AE49">
        <f>IF(AC49=0,0,IF(AC49&lt;10000,VLOOKUP(X49,'data list'!$A$1:$C$48,3,FALSE),0))</f>
        <v>0</v>
      </c>
      <c r="AG49">
        <f t="shared" si="13"/>
        <v>0</v>
      </c>
      <c r="AK49">
        <f t="shared" si="15"/>
        <v>0</v>
      </c>
    </row>
    <row r="50" spans="1:37" ht="30" customHeight="1" x14ac:dyDescent="0.2">
      <c r="A50" s="92">
        <v>48</v>
      </c>
      <c r="B50" s="53"/>
      <c r="C50" s="12"/>
      <c r="D50" s="39"/>
      <c r="E50" s="13"/>
      <c r="F50" s="105"/>
      <c r="G50" s="47" t="str">
        <f>IF(F50="","",VLOOKUP(F50,商品リスト!A:D,2,FALSE))</f>
        <v/>
      </c>
      <c r="H50" s="14"/>
      <c r="I50" s="37" t="s">
        <v>234</v>
      </c>
      <c r="J50" s="37"/>
      <c r="K50" s="31" t="str">
        <f>IF(G50="","",INDEX(data!H:H,MATCH("*"&amp;配送先入力シート!G50&amp;"*",data!C:C,0)))</f>
        <v/>
      </c>
      <c r="L50" s="31" t="str">
        <f t="shared" si="8"/>
        <v/>
      </c>
      <c r="M50" s="31">
        <f>VLOOKUP(I50,'data list'!$I$1:$J$13,2,FALSE)</f>
        <v>0</v>
      </c>
      <c r="N50" s="31"/>
      <c r="O50" s="31" t="str">
        <f t="shared" si="16"/>
        <v/>
      </c>
      <c r="P50" s="32" t="str">
        <f t="shared" si="10"/>
        <v/>
      </c>
      <c r="S50" s="7" t="str">
        <f>INDEX(data!B:B,MATCH("*"&amp;配送先入力シート!G50&amp;"*",data!C:C,0))</f>
        <v>code（Ｎｏ【-】）</v>
      </c>
      <c r="T50" s="6" t="str">
        <f>VLOOKUP(S50,data!B:C,2,0)</f>
        <v>item_name</v>
      </c>
      <c r="U50" t="str">
        <f>VLOOKUP(S50,data!B:E,4,0)</f>
        <v>風呂敷検索ワード</v>
      </c>
      <c r="X50" s="6" t="str">
        <f t="shared" si="11"/>
        <v/>
      </c>
      <c r="Y50" s="6" t="str">
        <f t="shared" si="12"/>
        <v/>
      </c>
      <c r="Z50" s="82" t="str">
        <f t="shared" si="5"/>
        <v/>
      </c>
      <c r="AA50" t="str">
        <f>IF(COUNTIF(Z50:$Z$203,Z50)=1,"なし","重複")</f>
        <v>重複</v>
      </c>
      <c r="AC50">
        <f>SUMIF($B$3:B50,B50,$O$3:O50)</f>
        <v>0</v>
      </c>
      <c r="AE50">
        <f>IF(AC50=0,0,IF(AC50&lt;10000,VLOOKUP(X50,'data list'!$A$1:$C$48,3,FALSE),0))</f>
        <v>0</v>
      </c>
      <c r="AG50">
        <f t="shared" si="13"/>
        <v>0</v>
      </c>
      <c r="AK50">
        <f t="shared" si="15"/>
        <v>0</v>
      </c>
    </row>
    <row r="51" spans="1:37" ht="30" customHeight="1" x14ac:dyDescent="0.2">
      <c r="A51" s="92">
        <v>49</v>
      </c>
      <c r="B51" s="53"/>
      <c r="C51" s="12"/>
      <c r="D51" s="39"/>
      <c r="E51" s="13"/>
      <c r="F51" s="105"/>
      <c r="G51" s="47" t="str">
        <f>IF(F51="","",VLOOKUP(F51,商品リスト!A:D,2,FALSE))</f>
        <v/>
      </c>
      <c r="H51" s="14"/>
      <c r="I51" s="37" t="s">
        <v>234</v>
      </c>
      <c r="J51" s="37"/>
      <c r="K51" s="31" t="str">
        <f>IF(G51="","",INDEX(data!H:H,MATCH("*"&amp;配送先入力シート!G51&amp;"*",data!C:C,0)))</f>
        <v/>
      </c>
      <c r="L51" s="31" t="str">
        <f t="shared" si="8"/>
        <v/>
      </c>
      <c r="M51" s="31">
        <f>VLOOKUP(I51,'data list'!$I$1:$J$13,2,FALSE)</f>
        <v>0</v>
      </c>
      <c r="N51" s="31"/>
      <c r="O51" s="31" t="str">
        <f t="shared" ref="O51:O78" si="17">IF(H51="","",SUM(L51:M51))</f>
        <v/>
      </c>
      <c r="P51" s="32" t="str">
        <f t="shared" si="10"/>
        <v/>
      </c>
      <c r="S51" s="7" t="str">
        <f>INDEX(data!B:B,MATCH("*"&amp;配送先入力シート!G51&amp;"*",data!C:C,0))</f>
        <v>code（Ｎｏ【-】）</v>
      </c>
      <c r="T51" s="6" t="str">
        <f>VLOOKUP(S51,data!B:C,2,0)</f>
        <v>item_name</v>
      </c>
      <c r="U51" t="str">
        <f>VLOOKUP(S51,data!B:E,4,0)</f>
        <v>風呂敷検索ワード</v>
      </c>
      <c r="X51" s="6" t="str">
        <f t="shared" si="11"/>
        <v/>
      </c>
      <c r="Y51" s="6" t="str">
        <f t="shared" si="12"/>
        <v/>
      </c>
      <c r="Z51" s="82" t="str">
        <f t="shared" si="5"/>
        <v/>
      </c>
      <c r="AA51" t="str">
        <f>IF(COUNTIF(Z51:$Z$203,Z51)=1,"なし","重複")</f>
        <v>重複</v>
      </c>
      <c r="AC51">
        <f>SUMIF($B$3:B51,B51,$O$3:O51)</f>
        <v>0</v>
      </c>
      <c r="AE51">
        <f>IF(AC51=0,0,IF(AC51&lt;10000,VLOOKUP(X51,'data list'!$A$1:$C$48,3,FALSE),0))</f>
        <v>0</v>
      </c>
      <c r="AG51">
        <f t="shared" si="13"/>
        <v>0</v>
      </c>
      <c r="AJ51" t="str">
        <f t="shared" ref="AJ51:AJ56" si="18">LEFT(G51,1)</f>
        <v/>
      </c>
      <c r="AK51">
        <f t="shared" si="15"/>
        <v>0</v>
      </c>
    </row>
    <row r="52" spans="1:37" ht="30" customHeight="1" x14ac:dyDescent="0.2">
      <c r="A52" s="92">
        <v>50</v>
      </c>
      <c r="B52" s="53"/>
      <c r="C52" s="12"/>
      <c r="D52" s="39"/>
      <c r="E52" s="13"/>
      <c r="F52" s="105"/>
      <c r="G52" s="47" t="str">
        <f>IF(F52="","",VLOOKUP(F52,商品リスト!A:D,2,FALSE))</f>
        <v/>
      </c>
      <c r="H52" s="14"/>
      <c r="I52" s="37" t="s">
        <v>234</v>
      </c>
      <c r="J52" s="37"/>
      <c r="K52" s="31" t="str">
        <f>IF(G52="","",INDEX(data!H:H,MATCH("*"&amp;配送先入力シート!G52&amp;"*",data!C:C,0)))</f>
        <v/>
      </c>
      <c r="L52" s="31" t="str">
        <f t="shared" si="8"/>
        <v/>
      </c>
      <c r="M52" s="31">
        <f>VLOOKUP(I52,'data list'!$I$1:$J$13,2,FALSE)</f>
        <v>0</v>
      </c>
      <c r="N52" s="31"/>
      <c r="O52" s="31" t="str">
        <f t="shared" si="17"/>
        <v/>
      </c>
      <c r="P52" s="32" t="str">
        <f t="shared" si="10"/>
        <v/>
      </c>
      <c r="S52" s="7" t="str">
        <f>INDEX(data!B:B,MATCH("*"&amp;配送先入力シート!G52&amp;"*",data!C:C,0))</f>
        <v>code（Ｎｏ【-】）</v>
      </c>
      <c r="T52" s="6" t="str">
        <f>VLOOKUP(S52,data!B:C,2,0)</f>
        <v>item_name</v>
      </c>
      <c r="U52" t="str">
        <f>VLOOKUP(S52,data!B:E,4,0)</f>
        <v>風呂敷検索ワード</v>
      </c>
      <c r="X52" s="6" t="str">
        <f t="shared" si="11"/>
        <v/>
      </c>
      <c r="Y52" s="6" t="str">
        <f t="shared" si="12"/>
        <v/>
      </c>
      <c r="Z52" s="82" t="str">
        <f t="shared" si="5"/>
        <v/>
      </c>
      <c r="AA52" t="str">
        <f>IF(COUNTIF(Z52:$Z$203,Z52)=1,"なし","重複")</f>
        <v>重複</v>
      </c>
      <c r="AC52">
        <f>SUMIF($B$3:B52,B52,$O$3:O52)</f>
        <v>0</v>
      </c>
      <c r="AE52">
        <f>IF(AC52=0,0,IF(AC52&lt;10000,VLOOKUP(X52,'data list'!$A$1:$C$48,3,FALSE),0))</f>
        <v>0</v>
      </c>
      <c r="AG52">
        <f t="shared" si="13"/>
        <v>0</v>
      </c>
      <c r="AJ52" t="str">
        <f t="shared" si="18"/>
        <v/>
      </c>
      <c r="AK52">
        <f t="shared" si="15"/>
        <v>0</v>
      </c>
    </row>
    <row r="53" spans="1:37" ht="30" customHeight="1" x14ac:dyDescent="0.2">
      <c r="A53" s="92">
        <v>51</v>
      </c>
      <c r="B53" s="53"/>
      <c r="C53" s="12"/>
      <c r="D53" s="39"/>
      <c r="E53" s="13"/>
      <c r="F53" s="105"/>
      <c r="G53" s="47" t="str">
        <f>IF(F53="","",VLOOKUP(F53,商品リスト!A:D,2,FALSE))</f>
        <v/>
      </c>
      <c r="H53" s="14"/>
      <c r="I53" s="37" t="s">
        <v>234</v>
      </c>
      <c r="J53" s="37"/>
      <c r="K53" s="31" t="str">
        <f>IF(G53="","",INDEX(data!H:H,MATCH("*"&amp;配送先入力シート!G53&amp;"*",data!C:C,0)))</f>
        <v/>
      </c>
      <c r="L53" s="31" t="str">
        <f t="shared" si="8"/>
        <v/>
      </c>
      <c r="M53" s="31">
        <f>VLOOKUP(I53,'data list'!$I$1:$J$13,2,FALSE)</f>
        <v>0</v>
      </c>
      <c r="N53" s="31"/>
      <c r="O53" s="31" t="str">
        <f t="shared" si="17"/>
        <v/>
      </c>
      <c r="P53" s="32" t="str">
        <f t="shared" si="10"/>
        <v/>
      </c>
      <c r="S53" s="7" t="str">
        <f>INDEX(data!B:B,MATCH("*"&amp;配送先入力シート!G53&amp;"*",data!C:C,0))</f>
        <v>code（Ｎｏ【-】）</v>
      </c>
      <c r="T53" s="6" t="str">
        <f>VLOOKUP(S53,data!B:C,2,0)</f>
        <v>item_name</v>
      </c>
      <c r="U53" t="str">
        <f>VLOOKUP(S53,data!B:E,4,0)</f>
        <v>風呂敷検索ワード</v>
      </c>
      <c r="X53" s="6" t="str">
        <f t="shared" si="11"/>
        <v/>
      </c>
      <c r="Y53" s="6" t="str">
        <f t="shared" si="12"/>
        <v/>
      </c>
      <c r="Z53" s="82" t="str">
        <f t="shared" si="5"/>
        <v/>
      </c>
      <c r="AA53" t="str">
        <f>IF(COUNTIF(Z53:$Z$203,Z53)=1,"なし","重複")</f>
        <v>重複</v>
      </c>
      <c r="AC53">
        <f>SUMIF($B$3:B53,B53,$O$3:O53)</f>
        <v>0</v>
      </c>
      <c r="AE53">
        <f>IF(AC53=0,0,IF(AC53&lt;10000,VLOOKUP(X53,'data list'!$A$1:$C$48,3,FALSE),0))</f>
        <v>0</v>
      </c>
      <c r="AG53">
        <f t="shared" si="13"/>
        <v>0</v>
      </c>
      <c r="AJ53" t="str">
        <f t="shared" si="18"/>
        <v/>
      </c>
      <c r="AK53">
        <f t="shared" si="15"/>
        <v>0</v>
      </c>
    </row>
    <row r="54" spans="1:37" ht="30" customHeight="1" x14ac:dyDescent="0.2">
      <c r="A54" s="92">
        <v>52</v>
      </c>
      <c r="B54" s="53"/>
      <c r="C54" s="12"/>
      <c r="D54" s="39"/>
      <c r="E54" s="13"/>
      <c r="F54" s="105"/>
      <c r="G54" s="47" t="str">
        <f>IF(F54="","",VLOOKUP(F54,商品リスト!A:D,2,FALSE))</f>
        <v/>
      </c>
      <c r="H54" s="14"/>
      <c r="I54" s="37" t="s">
        <v>234</v>
      </c>
      <c r="J54" s="37"/>
      <c r="K54" s="31" t="str">
        <f>IF(G54="","",INDEX(data!H:H,MATCH("*"&amp;配送先入力シート!G54&amp;"*",data!C:C,0)))</f>
        <v/>
      </c>
      <c r="L54" s="31" t="str">
        <f t="shared" si="8"/>
        <v/>
      </c>
      <c r="M54" s="31">
        <f>VLOOKUP(I54,'data list'!$I$1:$J$13,2,FALSE)</f>
        <v>0</v>
      </c>
      <c r="N54" s="31"/>
      <c r="O54" s="31" t="str">
        <f t="shared" si="17"/>
        <v/>
      </c>
      <c r="P54" s="32" t="str">
        <f t="shared" si="10"/>
        <v/>
      </c>
      <c r="S54" s="7" t="str">
        <f>INDEX(data!B:B,MATCH("*"&amp;配送先入力シート!G54&amp;"*",data!C:C,0))</f>
        <v>code（Ｎｏ【-】）</v>
      </c>
      <c r="T54" s="6" t="str">
        <f>VLOOKUP(S54,data!B:C,2,0)</f>
        <v>item_name</v>
      </c>
      <c r="U54" t="str">
        <f>VLOOKUP(S54,data!B:E,4,0)</f>
        <v>風呂敷検索ワード</v>
      </c>
      <c r="X54" s="6" t="str">
        <f t="shared" si="11"/>
        <v/>
      </c>
      <c r="Y54" s="6" t="str">
        <f t="shared" si="12"/>
        <v/>
      </c>
      <c r="Z54" s="82" t="str">
        <f t="shared" si="5"/>
        <v/>
      </c>
      <c r="AA54" t="str">
        <f>IF(COUNTIF(Z54:$Z$203,Z54)=1,"なし","重複")</f>
        <v>重複</v>
      </c>
      <c r="AC54">
        <f>SUMIF($B$3:B54,B54,$O$3:O54)</f>
        <v>0</v>
      </c>
      <c r="AE54">
        <f>IF(AC54=0,0,IF(AC54&lt;10000,VLOOKUP(X54,'data list'!$A$1:$C$48,3,FALSE),0))</f>
        <v>0</v>
      </c>
      <c r="AG54">
        <f t="shared" si="13"/>
        <v>0</v>
      </c>
      <c r="AJ54" t="str">
        <f t="shared" si="18"/>
        <v/>
      </c>
      <c r="AK54">
        <f t="shared" si="15"/>
        <v>0</v>
      </c>
    </row>
    <row r="55" spans="1:37" ht="30" customHeight="1" x14ac:dyDescent="0.2">
      <c r="A55" s="92">
        <v>53</v>
      </c>
      <c r="B55" s="53"/>
      <c r="C55" s="12"/>
      <c r="D55" s="39"/>
      <c r="E55" s="13"/>
      <c r="F55" s="105"/>
      <c r="G55" s="47" t="str">
        <f>IF(F55="","",VLOOKUP(F55,商品リスト!A:D,2,FALSE))</f>
        <v/>
      </c>
      <c r="H55" s="14"/>
      <c r="I55" s="37" t="s">
        <v>234</v>
      </c>
      <c r="J55" s="37"/>
      <c r="K55" s="31" t="str">
        <f>IF(G55="","",INDEX(data!H:H,MATCH("*"&amp;配送先入力シート!G55&amp;"*",data!C:C,0)))</f>
        <v/>
      </c>
      <c r="L55" s="31" t="str">
        <f t="shared" si="8"/>
        <v/>
      </c>
      <c r="M55" s="31">
        <f>VLOOKUP(I55,'data list'!$I$1:$J$13,2,FALSE)</f>
        <v>0</v>
      </c>
      <c r="N55" s="31"/>
      <c r="O55" s="31" t="str">
        <f t="shared" si="17"/>
        <v/>
      </c>
      <c r="P55" s="32" t="str">
        <f t="shared" si="10"/>
        <v/>
      </c>
      <c r="S55" s="7" t="str">
        <f>INDEX(data!B:B,MATCH("*"&amp;配送先入力シート!G55&amp;"*",data!C:C,0))</f>
        <v>code（Ｎｏ【-】）</v>
      </c>
      <c r="T55" s="6" t="str">
        <f>VLOOKUP(S55,data!B:C,2,0)</f>
        <v>item_name</v>
      </c>
      <c r="U55" t="str">
        <f>VLOOKUP(S55,data!B:E,4,0)</f>
        <v>風呂敷検索ワード</v>
      </c>
      <c r="X55" s="6" t="str">
        <f t="shared" si="11"/>
        <v/>
      </c>
      <c r="Y55" s="6" t="str">
        <f t="shared" si="12"/>
        <v/>
      </c>
      <c r="Z55" s="82" t="str">
        <f t="shared" si="5"/>
        <v/>
      </c>
      <c r="AA55" t="str">
        <f>IF(COUNTIF(Z55:$Z$203,Z55)=1,"なし","重複")</f>
        <v>重複</v>
      </c>
      <c r="AC55">
        <f>SUMIF($B$3:B55,B55,$O$3:O55)</f>
        <v>0</v>
      </c>
      <c r="AE55">
        <f>IF(AC55=0,0,IF(AC55&lt;10000,VLOOKUP(X55,'data list'!$A$1:$C$48,3,FALSE),0))</f>
        <v>0</v>
      </c>
      <c r="AG55">
        <f t="shared" si="13"/>
        <v>0</v>
      </c>
      <c r="AJ55" t="str">
        <f t="shared" si="18"/>
        <v/>
      </c>
      <c r="AK55">
        <f t="shared" si="15"/>
        <v>0</v>
      </c>
    </row>
    <row r="56" spans="1:37" ht="30" customHeight="1" x14ac:dyDescent="0.2">
      <c r="A56" s="92">
        <v>54</v>
      </c>
      <c r="B56" s="53"/>
      <c r="C56" s="12"/>
      <c r="D56" s="39"/>
      <c r="E56" s="13"/>
      <c r="F56" s="105"/>
      <c r="G56" s="47" t="str">
        <f>IF(F56="","",VLOOKUP(F56,商品リスト!A:D,2,FALSE))</f>
        <v/>
      </c>
      <c r="H56" s="14"/>
      <c r="I56" s="37" t="s">
        <v>234</v>
      </c>
      <c r="J56" s="37"/>
      <c r="K56" s="31" t="str">
        <f>IF(G56="","",INDEX(data!H:H,MATCH("*"&amp;配送先入力シート!G56&amp;"*",data!C:C,0)))</f>
        <v/>
      </c>
      <c r="L56" s="31" t="str">
        <f t="shared" si="8"/>
        <v/>
      </c>
      <c r="M56" s="31">
        <f>VLOOKUP(I56,'data list'!$I$1:$J$13,2,FALSE)</f>
        <v>0</v>
      </c>
      <c r="N56" s="31"/>
      <c r="O56" s="31" t="str">
        <f t="shared" si="17"/>
        <v/>
      </c>
      <c r="P56" s="32" t="str">
        <f t="shared" si="10"/>
        <v/>
      </c>
      <c r="S56" s="7" t="str">
        <f>INDEX(data!B:B,MATCH("*"&amp;配送先入力シート!G56&amp;"*",data!C:C,0))</f>
        <v>code（Ｎｏ【-】）</v>
      </c>
      <c r="T56" s="6" t="str">
        <f>VLOOKUP(S56,data!B:C,2,0)</f>
        <v>item_name</v>
      </c>
      <c r="U56" t="str">
        <f>VLOOKUP(S56,data!B:E,4,0)</f>
        <v>風呂敷検索ワード</v>
      </c>
      <c r="X56" s="6" t="str">
        <f t="shared" si="11"/>
        <v/>
      </c>
      <c r="Y56" s="6" t="str">
        <f t="shared" si="12"/>
        <v/>
      </c>
      <c r="Z56" s="82" t="str">
        <f t="shared" si="5"/>
        <v/>
      </c>
      <c r="AA56" t="str">
        <f>IF(COUNTIF(Z56:$Z$203,Z56)=1,"なし","重複")</f>
        <v>重複</v>
      </c>
      <c r="AC56">
        <f>SUMIF($B$3:B56,B56,$O$3:O56)</f>
        <v>0</v>
      </c>
      <c r="AE56">
        <f>IF(AC56=0,0,IF(AC56&lt;10000,VLOOKUP(X56,'data list'!$A$1:$C$48,3,FALSE),0))</f>
        <v>0</v>
      </c>
      <c r="AG56">
        <f t="shared" si="13"/>
        <v>0</v>
      </c>
      <c r="AJ56" t="str">
        <f t="shared" si="18"/>
        <v/>
      </c>
      <c r="AK56">
        <f t="shared" si="15"/>
        <v>0</v>
      </c>
    </row>
    <row r="57" spans="1:37" ht="30" customHeight="1" x14ac:dyDescent="0.2">
      <c r="A57" s="92">
        <v>55</v>
      </c>
      <c r="B57" s="53"/>
      <c r="C57" s="12"/>
      <c r="D57" s="39"/>
      <c r="E57" s="13"/>
      <c r="F57" s="105"/>
      <c r="G57" s="47" t="str">
        <f>IF(F57="","",VLOOKUP(F57,商品リスト!A:D,2,FALSE))</f>
        <v/>
      </c>
      <c r="H57" s="14"/>
      <c r="I57" s="37" t="s">
        <v>234</v>
      </c>
      <c r="J57" s="37"/>
      <c r="K57" s="31" t="str">
        <f>IF(G57="","",INDEX(data!H:H,MATCH("*"&amp;配送先入力シート!G57&amp;"*",data!C:C,0)))</f>
        <v/>
      </c>
      <c r="L57" s="31" t="str">
        <f t="shared" si="8"/>
        <v/>
      </c>
      <c r="M57" s="31">
        <f>VLOOKUP(I57,'data list'!$I$1:$J$13,2,FALSE)</f>
        <v>0</v>
      </c>
      <c r="N57" s="31"/>
      <c r="O57" s="31" t="str">
        <f t="shared" si="17"/>
        <v/>
      </c>
      <c r="P57" s="32" t="str">
        <f t="shared" si="10"/>
        <v/>
      </c>
      <c r="S57" s="7" t="str">
        <f>INDEX(data!B:B,MATCH("*"&amp;配送先入力シート!G57&amp;"*",data!C:C,0))</f>
        <v>code（Ｎｏ【-】）</v>
      </c>
      <c r="T57" s="6" t="str">
        <f>VLOOKUP(S57,data!B:C,2,0)</f>
        <v>item_name</v>
      </c>
      <c r="U57" t="str">
        <f>VLOOKUP(S57,data!B:E,4,0)</f>
        <v>風呂敷検索ワード</v>
      </c>
      <c r="X57" s="6" t="str">
        <f t="shared" si="11"/>
        <v/>
      </c>
      <c r="Y57" s="6" t="str">
        <f t="shared" si="12"/>
        <v/>
      </c>
      <c r="Z57" s="82" t="str">
        <f t="shared" si="5"/>
        <v/>
      </c>
      <c r="AA57" t="str">
        <f>IF(COUNTIF(Z57:$Z$203,Z57)=1,"なし","重複")</f>
        <v>重複</v>
      </c>
      <c r="AC57">
        <f>SUMIF($B$3:B57,B57,$O$3:O57)</f>
        <v>0</v>
      </c>
      <c r="AE57">
        <f>IF(AC57=0,0,IF(AC57&lt;10000,VLOOKUP(X57,'data list'!$A$1:$C$48,3,FALSE),0))</f>
        <v>0</v>
      </c>
      <c r="AG57">
        <f t="shared" si="13"/>
        <v>0</v>
      </c>
      <c r="AK57">
        <f t="shared" si="15"/>
        <v>0</v>
      </c>
    </row>
    <row r="58" spans="1:37" ht="30" customHeight="1" x14ac:dyDescent="0.2">
      <c r="A58" s="92">
        <v>56</v>
      </c>
      <c r="B58" s="53"/>
      <c r="C58" s="12"/>
      <c r="D58" s="39"/>
      <c r="E58" s="13"/>
      <c r="F58" s="105"/>
      <c r="G58" s="47" t="str">
        <f>IF(F58="","",VLOOKUP(F58,商品リスト!A:D,2,FALSE))</f>
        <v/>
      </c>
      <c r="H58" s="14"/>
      <c r="I58" s="37" t="s">
        <v>234</v>
      </c>
      <c r="J58" s="37"/>
      <c r="K58" s="31" t="str">
        <f>IF(G58="","",INDEX(data!H:H,MATCH("*"&amp;配送先入力シート!G58&amp;"*",data!C:C,0)))</f>
        <v/>
      </c>
      <c r="L58" s="31" t="str">
        <f t="shared" si="8"/>
        <v/>
      </c>
      <c r="M58" s="31">
        <f>VLOOKUP(I58,'data list'!$I$1:$J$13,2,FALSE)</f>
        <v>0</v>
      </c>
      <c r="N58" s="31"/>
      <c r="O58" s="31" t="str">
        <f t="shared" si="17"/>
        <v/>
      </c>
      <c r="P58" s="32" t="str">
        <f t="shared" si="10"/>
        <v/>
      </c>
      <c r="S58" s="7" t="str">
        <f>INDEX(data!B:B,MATCH("*"&amp;配送先入力シート!G58&amp;"*",data!C:C,0))</f>
        <v>code（Ｎｏ【-】）</v>
      </c>
      <c r="T58" s="6" t="str">
        <f>VLOOKUP(S58,data!B:C,2,0)</f>
        <v>item_name</v>
      </c>
      <c r="U58" t="str">
        <f>VLOOKUP(S58,data!B:E,4,0)</f>
        <v>風呂敷検索ワード</v>
      </c>
      <c r="X58" s="6" t="str">
        <f t="shared" si="11"/>
        <v/>
      </c>
      <c r="Y58" s="6" t="str">
        <f t="shared" si="12"/>
        <v/>
      </c>
      <c r="Z58" s="82" t="str">
        <f t="shared" si="5"/>
        <v/>
      </c>
      <c r="AA58" t="str">
        <f>IF(COUNTIF(Z58:$Z$203,Z58)=1,"なし","重複")</f>
        <v>重複</v>
      </c>
      <c r="AC58">
        <f>SUMIF($B$3:B58,B58,$O$3:O58)</f>
        <v>0</v>
      </c>
      <c r="AE58">
        <f>IF(AC58=0,0,IF(AC58&lt;10000,VLOOKUP(X58,'data list'!$A$1:$C$48,3,FALSE),0))</f>
        <v>0</v>
      </c>
      <c r="AG58">
        <f t="shared" si="13"/>
        <v>0</v>
      </c>
      <c r="AK58">
        <f t="shared" si="15"/>
        <v>0</v>
      </c>
    </row>
    <row r="59" spans="1:37" ht="30" customHeight="1" x14ac:dyDescent="0.2">
      <c r="A59" s="92">
        <v>57</v>
      </c>
      <c r="B59" s="53"/>
      <c r="C59" s="12"/>
      <c r="D59" s="39"/>
      <c r="E59" s="13"/>
      <c r="F59" s="105"/>
      <c r="G59" s="47" t="str">
        <f>IF(F59="","",VLOOKUP(F59,商品リスト!A:D,2,FALSE))</f>
        <v/>
      </c>
      <c r="H59" s="14"/>
      <c r="I59" s="37" t="s">
        <v>234</v>
      </c>
      <c r="J59" s="37"/>
      <c r="K59" s="31" t="str">
        <f>IF(G59="","",INDEX(data!H:H,MATCH("*"&amp;配送先入力シート!G59&amp;"*",data!C:C,0)))</f>
        <v/>
      </c>
      <c r="L59" s="31" t="str">
        <f t="shared" si="8"/>
        <v/>
      </c>
      <c r="M59" s="31">
        <f>VLOOKUP(I59,'data list'!$I$1:$J$13,2,FALSE)</f>
        <v>0</v>
      </c>
      <c r="N59" s="31"/>
      <c r="O59" s="31" t="str">
        <f t="shared" si="17"/>
        <v/>
      </c>
      <c r="P59" s="32" t="str">
        <f t="shared" si="10"/>
        <v/>
      </c>
      <c r="S59" s="7" t="str">
        <f>INDEX(data!B:B,MATCH("*"&amp;配送先入力シート!G59&amp;"*",data!C:C,0))</f>
        <v>code（Ｎｏ【-】）</v>
      </c>
      <c r="T59" s="6" t="str">
        <f>VLOOKUP(S59,data!B:C,2,0)</f>
        <v>item_name</v>
      </c>
      <c r="U59" t="str">
        <f>VLOOKUP(S59,data!B:E,4,0)</f>
        <v>風呂敷検索ワード</v>
      </c>
      <c r="X59" s="6" t="str">
        <f t="shared" si="11"/>
        <v/>
      </c>
      <c r="Y59" s="6" t="str">
        <f t="shared" si="12"/>
        <v/>
      </c>
      <c r="Z59" s="82" t="str">
        <f t="shared" si="5"/>
        <v/>
      </c>
      <c r="AA59" t="str">
        <f>IF(COUNTIF(Z59:$Z$203,Z59)=1,"なし","重複")</f>
        <v>重複</v>
      </c>
      <c r="AC59">
        <f>SUMIF($B$3:B59,B59,$O$3:O59)</f>
        <v>0</v>
      </c>
      <c r="AE59">
        <f>IF(AC59=0,0,IF(AC59&lt;10000,VLOOKUP(X59,'data list'!$A$1:$C$48,3,FALSE),0))</f>
        <v>0</v>
      </c>
      <c r="AG59">
        <f t="shared" si="13"/>
        <v>0</v>
      </c>
      <c r="AK59">
        <f t="shared" si="15"/>
        <v>0</v>
      </c>
    </row>
    <row r="60" spans="1:37" ht="30" customHeight="1" x14ac:dyDescent="0.2">
      <c r="A60" s="92">
        <v>58</v>
      </c>
      <c r="B60" s="53"/>
      <c r="C60" s="12"/>
      <c r="D60" s="39"/>
      <c r="E60" s="13"/>
      <c r="F60" s="105"/>
      <c r="G60" s="47" t="str">
        <f>IF(F60="","",VLOOKUP(F60,商品リスト!A:D,2,FALSE))</f>
        <v/>
      </c>
      <c r="H60" s="14"/>
      <c r="I60" s="37" t="s">
        <v>234</v>
      </c>
      <c r="J60" s="37"/>
      <c r="K60" s="31" t="str">
        <f>IF(G60="","",INDEX(data!H:H,MATCH("*"&amp;配送先入力シート!G60&amp;"*",data!C:C,0)))</f>
        <v/>
      </c>
      <c r="L60" s="31" t="str">
        <f t="shared" si="8"/>
        <v/>
      </c>
      <c r="M60" s="31">
        <f>VLOOKUP(I60,'data list'!$I$1:$J$13,2,FALSE)</f>
        <v>0</v>
      </c>
      <c r="N60" s="31"/>
      <c r="O60" s="31" t="str">
        <f t="shared" si="17"/>
        <v/>
      </c>
      <c r="P60" s="32" t="str">
        <f t="shared" si="10"/>
        <v/>
      </c>
      <c r="S60" s="7" t="str">
        <f>INDEX(data!B:B,MATCH("*"&amp;配送先入力シート!G60&amp;"*",data!C:C,0))</f>
        <v>code（Ｎｏ【-】）</v>
      </c>
      <c r="T60" s="6" t="str">
        <f>VLOOKUP(S60,data!B:C,2,0)</f>
        <v>item_name</v>
      </c>
      <c r="U60" t="str">
        <f>VLOOKUP(S60,data!B:E,4,0)</f>
        <v>風呂敷検索ワード</v>
      </c>
      <c r="X60" s="6" t="str">
        <f t="shared" si="11"/>
        <v/>
      </c>
      <c r="Y60" s="6" t="str">
        <f t="shared" si="12"/>
        <v/>
      </c>
      <c r="Z60" s="82" t="str">
        <f t="shared" si="5"/>
        <v/>
      </c>
      <c r="AA60" t="str">
        <f>IF(COUNTIF(Z60:$Z$203,Z60)=1,"なし","重複")</f>
        <v>重複</v>
      </c>
      <c r="AC60">
        <f>SUMIF($B$3:B60,B60,$O$3:O60)</f>
        <v>0</v>
      </c>
      <c r="AE60">
        <f>IF(AC60=0,0,IF(AC60&lt;10000,VLOOKUP(X60,'data list'!$A$1:$C$48,3,FALSE),0))</f>
        <v>0</v>
      </c>
      <c r="AG60">
        <f t="shared" si="13"/>
        <v>0</v>
      </c>
      <c r="AK60">
        <f t="shared" si="15"/>
        <v>0</v>
      </c>
    </row>
    <row r="61" spans="1:37" ht="30" customHeight="1" x14ac:dyDescent="0.2">
      <c r="A61" s="92">
        <v>59</v>
      </c>
      <c r="B61" s="53"/>
      <c r="C61" s="12"/>
      <c r="D61" s="39"/>
      <c r="E61" s="13"/>
      <c r="F61" s="105"/>
      <c r="G61" s="47" t="str">
        <f>IF(F61="","",VLOOKUP(F61,商品リスト!A:D,2,FALSE))</f>
        <v/>
      </c>
      <c r="H61" s="14"/>
      <c r="I61" s="37" t="s">
        <v>234</v>
      </c>
      <c r="J61" s="37"/>
      <c r="K61" s="31" t="str">
        <f>IF(G61="","",INDEX(data!H:H,MATCH("*"&amp;配送先入力シート!G61&amp;"*",data!C:C,0)))</f>
        <v/>
      </c>
      <c r="L61" s="31" t="str">
        <f t="shared" si="8"/>
        <v/>
      </c>
      <c r="M61" s="31">
        <f>VLOOKUP(I61,'data list'!$I$1:$J$13,2,FALSE)</f>
        <v>0</v>
      </c>
      <c r="N61" s="31"/>
      <c r="O61" s="31" t="str">
        <f t="shared" si="17"/>
        <v/>
      </c>
      <c r="P61" s="32" t="str">
        <f t="shared" si="10"/>
        <v/>
      </c>
      <c r="S61" s="7" t="str">
        <f>INDEX(data!B:B,MATCH("*"&amp;配送先入力シート!G61&amp;"*",data!C:C,0))</f>
        <v>code（Ｎｏ【-】）</v>
      </c>
      <c r="T61" s="6" t="str">
        <f>VLOOKUP(S61,data!B:C,2,0)</f>
        <v>item_name</v>
      </c>
      <c r="U61" t="str">
        <f>VLOOKUP(S61,data!B:E,4,0)</f>
        <v>風呂敷検索ワード</v>
      </c>
      <c r="X61" s="6" t="str">
        <f t="shared" si="11"/>
        <v/>
      </c>
      <c r="Y61" s="6" t="str">
        <f t="shared" si="12"/>
        <v/>
      </c>
      <c r="Z61" s="82" t="str">
        <f t="shared" si="5"/>
        <v/>
      </c>
      <c r="AA61" t="str">
        <f>IF(COUNTIF(Z61:$Z$203,Z61)=1,"なし","重複")</f>
        <v>重複</v>
      </c>
      <c r="AC61">
        <f>SUMIF($B$3:B61,B61,$O$3:O61)</f>
        <v>0</v>
      </c>
      <c r="AE61">
        <f>IF(AC61=0,0,IF(AC61&lt;10000,VLOOKUP(X61,'data list'!$A$1:$C$48,3,FALSE),0))</f>
        <v>0</v>
      </c>
      <c r="AG61">
        <f t="shared" si="13"/>
        <v>0</v>
      </c>
      <c r="AK61">
        <f t="shared" si="15"/>
        <v>0</v>
      </c>
    </row>
    <row r="62" spans="1:37" ht="30" customHeight="1" x14ac:dyDescent="0.2">
      <c r="A62" s="92">
        <v>60</v>
      </c>
      <c r="B62" s="53"/>
      <c r="C62" s="12"/>
      <c r="D62" s="39"/>
      <c r="E62" s="13"/>
      <c r="F62" s="105"/>
      <c r="G62" s="47" t="str">
        <f>IF(F62="","",VLOOKUP(F62,商品リスト!A:D,2,FALSE))</f>
        <v/>
      </c>
      <c r="H62" s="14"/>
      <c r="I62" s="37" t="s">
        <v>234</v>
      </c>
      <c r="J62" s="37"/>
      <c r="K62" s="31" t="str">
        <f>IF(G62="","",INDEX(data!H:H,MATCH("*"&amp;配送先入力シート!G62&amp;"*",data!C:C,0)))</f>
        <v/>
      </c>
      <c r="L62" s="31" t="str">
        <f t="shared" si="8"/>
        <v/>
      </c>
      <c r="M62" s="31">
        <f>VLOOKUP(I62,'data list'!$I$1:$J$13,2,FALSE)</f>
        <v>0</v>
      </c>
      <c r="N62" s="31"/>
      <c r="O62" s="31" t="str">
        <f t="shared" si="17"/>
        <v/>
      </c>
      <c r="P62" s="32" t="str">
        <f t="shared" si="10"/>
        <v/>
      </c>
      <c r="S62" s="7" t="str">
        <f>INDEX(data!B:B,MATCH("*"&amp;配送先入力シート!G62&amp;"*",data!C:C,0))</f>
        <v>code（Ｎｏ【-】）</v>
      </c>
      <c r="T62" s="6" t="str">
        <f>VLOOKUP(S62,data!B:C,2,0)</f>
        <v>item_name</v>
      </c>
      <c r="U62" t="str">
        <f>VLOOKUP(S62,data!B:E,4,0)</f>
        <v>風呂敷検索ワード</v>
      </c>
      <c r="X62" s="6" t="str">
        <f t="shared" si="11"/>
        <v/>
      </c>
      <c r="Y62" s="6" t="str">
        <f t="shared" si="12"/>
        <v/>
      </c>
      <c r="Z62" s="82" t="str">
        <f t="shared" si="5"/>
        <v/>
      </c>
      <c r="AA62" t="str">
        <f>IF(COUNTIF(Z62:$Z$203,Z62)=1,"なし","重複")</f>
        <v>重複</v>
      </c>
      <c r="AC62">
        <f>SUMIF($B$3:B62,B62,$O$3:O62)</f>
        <v>0</v>
      </c>
      <c r="AE62">
        <f>IF(AC62=0,0,IF(AC62&lt;10000,VLOOKUP(X62,'data list'!$A$1:$C$48,3,FALSE),0))</f>
        <v>0</v>
      </c>
      <c r="AG62">
        <f t="shared" si="13"/>
        <v>0</v>
      </c>
      <c r="AK62">
        <f t="shared" si="15"/>
        <v>0</v>
      </c>
    </row>
    <row r="63" spans="1:37" ht="30" customHeight="1" x14ac:dyDescent="0.2">
      <c r="A63" s="92">
        <v>61</v>
      </c>
      <c r="B63" s="53"/>
      <c r="C63" s="12"/>
      <c r="D63" s="39"/>
      <c r="E63" s="13"/>
      <c r="F63" s="105"/>
      <c r="G63" s="47" t="str">
        <f>IF(F63="","",VLOOKUP(F63,商品リスト!A:D,2,FALSE))</f>
        <v/>
      </c>
      <c r="H63" s="14"/>
      <c r="I63" s="37" t="s">
        <v>234</v>
      </c>
      <c r="J63" s="37"/>
      <c r="K63" s="31" t="str">
        <f>IF(G63="","",INDEX(data!H:H,MATCH("*"&amp;配送先入力シート!G63&amp;"*",data!C:C,0)))</f>
        <v/>
      </c>
      <c r="L63" s="31" t="str">
        <f t="shared" si="8"/>
        <v/>
      </c>
      <c r="M63" s="31">
        <f>VLOOKUP(I63,'data list'!$I$1:$J$13,2,FALSE)</f>
        <v>0</v>
      </c>
      <c r="N63" s="31"/>
      <c r="O63" s="31" t="str">
        <f t="shared" si="17"/>
        <v/>
      </c>
      <c r="P63" s="32" t="str">
        <f t="shared" si="10"/>
        <v/>
      </c>
      <c r="S63" s="7" t="str">
        <f>INDEX(data!B:B,MATCH("*"&amp;配送先入力シート!G63&amp;"*",data!C:C,0))</f>
        <v>code（Ｎｏ【-】）</v>
      </c>
      <c r="T63" s="6" t="str">
        <f>VLOOKUP(S63,data!B:C,2,0)</f>
        <v>item_name</v>
      </c>
      <c r="U63" t="str">
        <f>VLOOKUP(S63,data!B:E,4,0)</f>
        <v>風呂敷検索ワード</v>
      </c>
      <c r="X63" s="6" t="str">
        <f t="shared" si="11"/>
        <v/>
      </c>
      <c r="Y63" s="6" t="str">
        <f t="shared" si="12"/>
        <v/>
      </c>
      <c r="Z63" s="82" t="str">
        <f t="shared" si="5"/>
        <v/>
      </c>
      <c r="AA63" t="str">
        <f>IF(COUNTIF(Z63:$Z$203,Z63)=1,"なし","重複")</f>
        <v>重複</v>
      </c>
      <c r="AC63">
        <f>SUMIF($B$3:B63,B63,$O$3:O63)</f>
        <v>0</v>
      </c>
      <c r="AE63">
        <f>IF(AC63=0,0,IF(AC63&lt;10000,VLOOKUP(X63,'data list'!$A$1:$C$48,3,FALSE),0))</f>
        <v>0</v>
      </c>
      <c r="AG63">
        <f t="shared" si="13"/>
        <v>0</v>
      </c>
      <c r="AK63">
        <f t="shared" si="15"/>
        <v>0</v>
      </c>
    </row>
    <row r="64" spans="1:37" ht="30" customHeight="1" x14ac:dyDescent="0.2">
      <c r="A64" s="92">
        <v>62</v>
      </c>
      <c r="B64" s="53"/>
      <c r="C64" s="12"/>
      <c r="D64" s="39"/>
      <c r="E64" s="13"/>
      <c r="F64" s="105"/>
      <c r="G64" s="47" t="str">
        <f>IF(F64="","",VLOOKUP(F64,商品リスト!A:D,2,FALSE))</f>
        <v/>
      </c>
      <c r="H64" s="14"/>
      <c r="I64" s="37" t="s">
        <v>234</v>
      </c>
      <c r="J64" s="37"/>
      <c r="K64" s="31" t="str">
        <f>IF(G64="","",INDEX(data!H:H,MATCH("*"&amp;配送先入力シート!G64&amp;"*",data!C:C,0)))</f>
        <v/>
      </c>
      <c r="L64" s="31" t="str">
        <f t="shared" si="8"/>
        <v/>
      </c>
      <c r="M64" s="31">
        <f>VLOOKUP(I64,'data list'!$I$1:$J$13,2,FALSE)</f>
        <v>0</v>
      </c>
      <c r="N64" s="31"/>
      <c r="O64" s="31" t="str">
        <f t="shared" si="17"/>
        <v/>
      </c>
      <c r="P64" s="32" t="str">
        <f t="shared" si="10"/>
        <v/>
      </c>
      <c r="S64" s="7" t="str">
        <f>INDEX(data!B:B,MATCH("*"&amp;配送先入力シート!G64&amp;"*",data!C:C,0))</f>
        <v>code（Ｎｏ【-】）</v>
      </c>
      <c r="T64" s="6" t="str">
        <f>VLOOKUP(S64,data!B:C,2,0)</f>
        <v>item_name</v>
      </c>
      <c r="U64" t="str">
        <f>VLOOKUP(S64,data!B:E,4,0)</f>
        <v>風呂敷検索ワード</v>
      </c>
      <c r="X64" s="6" t="str">
        <f t="shared" si="11"/>
        <v/>
      </c>
      <c r="Y64" s="6" t="str">
        <f t="shared" si="12"/>
        <v/>
      </c>
      <c r="Z64" s="82" t="str">
        <f t="shared" si="5"/>
        <v/>
      </c>
      <c r="AA64" t="str">
        <f>IF(COUNTIF(Z64:$Z$203,Z64)=1,"なし","重複")</f>
        <v>重複</v>
      </c>
      <c r="AC64">
        <f>SUMIF($B$3:B64,B64,$O$3:O64)</f>
        <v>0</v>
      </c>
      <c r="AE64">
        <f>IF(AC64=0,0,IF(AC64&lt;10000,VLOOKUP(X64,'data list'!$A$1:$C$48,3,FALSE),0))</f>
        <v>0</v>
      </c>
      <c r="AG64">
        <f t="shared" si="13"/>
        <v>0</v>
      </c>
      <c r="AK64">
        <f t="shared" si="15"/>
        <v>0</v>
      </c>
    </row>
    <row r="65" spans="1:37" ht="30" customHeight="1" x14ac:dyDescent="0.2">
      <c r="A65" s="92">
        <v>63</v>
      </c>
      <c r="B65" s="53"/>
      <c r="C65" s="12"/>
      <c r="D65" s="39"/>
      <c r="E65" s="13"/>
      <c r="F65" s="105"/>
      <c r="G65" s="47" t="str">
        <f>IF(F65="","",VLOOKUP(F65,商品リスト!A:D,2,FALSE))</f>
        <v/>
      </c>
      <c r="H65" s="14"/>
      <c r="I65" s="37" t="s">
        <v>234</v>
      </c>
      <c r="J65" s="37"/>
      <c r="K65" s="31" t="str">
        <f>IF(G65="","",INDEX(data!H:H,MATCH("*"&amp;配送先入力シート!G65&amp;"*",data!C:C,0)))</f>
        <v/>
      </c>
      <c r="L65" s="31" t="str">
        <f t="shared" si="8"/>
        <v/>
      </c>
      <c r="M65" s="31">
        <f>VLOOKUP(I65,'data list'!$I$1:$J$13,2,FALSE)</f>
        <v>0</v>
      </c>
      <c r="N65" s="31"/>
      <c r="O65" s="31" t="str">
        <f t="shared" si="17"/>
        <v/>
      </c>
      <c r="P65" s="32" t="str">
        <f t="shared" si="10"/>
        <v/>
      </c>
      <c r="S65" s="7" t="str">
        <f>INDEX(data!B:B,MATCH("*"&amp;配送先入力シート!G65&amp;"*",data!C:C,0))</f>
        <v>code（Ｎｏ【-】）</v>
      </c>
      <c r="T65" s="6" t="str">
        <f>VLOOKUP(S65,data!B:C,2,0)</f>
        <v>item_name</v>
      </c>
      <c r="U65" t="str">
        <f>VLOOKUP(S65,data!B:E,4,0)</f>
        <v>風呂敷検索ワード</v>
      </c>
      <c r="X65" s="6" t="str">
        <f t="shared" si="11"/>
        <v/>
      </c>
      <c r="Y65" s="6" t="str">
        <f t="shared" si="12"/>
        <v/>
      </c>
      <c r="Z65" s="82" t="str">
        <f t="shared" si="5"/>
        <v/>
      </c>
      <c r="AA65" t="str">
        <f>IF(COUNTIF(Z65:$Z$203,Z65)=1,"なし","重複")</f>
        <v>重複</v>
      </c>
      <c r="AC65">
        <f>SUMIF($B$3:B65,B65,$O$3:O65)</f>
        <v>0</v>
      </c>
      <c r="AE65">
        <f>IF(AC65=0,0,IF(AC65&lt;10000,VLOOKUP(X65,'data list'!$A$1:$C$48,3,FALSE),0))</f>
        <v>0</v>
      </c>
      <c r="AG65">
        <f t="shared" si="13"/>
        <v>0</v>
      </c>
      <c r="AK65">
        <f t="shared" si="15"/>
        <v>0</v>
      </c>
    </row>
    <row r="66" spans="1:37" ht="30" customHeight="1" x14ac:dyDescent="0.2">
      <c r="A66" s="92">
        <v>64</v>
      </c>
      <c r="B66" s="53"/>
      <c r="C66" s="12"/>
      <c r="D66" s="39"/>
      <c r="E66" s="13"/>
      <c r="F66" s="105"/>
      <c r="G66" s="47" t="str">
        <f>IF(F66="","",VLOOKUP(F66,商品リスト!A:D,2,FALSE))</f>
        <v/>
      </c>
      <c r="H66" s="14"/>
      <c r="I66" s="37" t="s">
        <v>234</v>
      </c>
      <c r="J66" s="37"/>
      <c r="K66" s="31" t="str">
        <f>IF(G66="","",INDEX(data!H:H,MATCH("*"&amp;配送先入力シート!G66&amp;"*",data!C:C,0)))</f>
        <v/>
      </c>
      <c r="L66" s="31" t="str">
        <f t="shared" si="8"/>
        <v/>
      </c>
      <c r="M66" s="31">
        <f>VLOOKUP(I66,'data list'!$I$1:$J$13,2,FALSE)</f>
        <v>0</v>
      </c>
      <c r="N66" s="31"/>
      <c r="O66" s="31" t="str">
        <f t="shared" si="17"/>
        <v/>
      </c>
      <c r="P66" s="32" t="str">
        <f t="shared" si="10"/>
        <v/>
      </c>
      <c r="S66" s="7" t="str">
        <f>INDEX(data!B:B,MATCH("*"&amp;配送先入力シート!G66&amp;"*",data!C:C,0))</f>
        <v>code（Ｎｏ【-】）</v>
      </c>
      <c r="T66" s="6" t="str">
        <f>VLOOKUP(S66,data!B:C,2,0)</f>
        <v>item_name</v>
      </c>
      <c r="U66" t="str">
        <f>VLOOKUP(S66,data!B:E,4,0)</f>
        <v>風呂敷検索ワード</v>
      </c>
      <c r="X66" s="6" t="str">
        <f t="shared" si="11"/>
        <v/>
      </c>
      <c r="Y66" s="6" t="str">
        <f t="shared" si="12"/>
        <v/>
      </c>
      <c r="Z66" s="82" t="str">
        <f t="shared" si="5"/>
        <v/>
      </c>
      <c r="AA66" t="str">
        <f>IF(COUNTIF(Z66:$Z$203,Z66)=1,"なし","重複")</f>
        <v>重複</v>
      </c>
      <c r="AC66">
        <f>SUMIF($B$3:B66,B66,$O$3:O66)</f>
        <v>0</v>
      </c>
      <c r="AE66">
        <f>IF(AC66=0,0,IF(AC66&lt;10000,VLOOKUP(X66,'data list'!$A$1:$C$48,3,FALSE),0))</f>
        <v>0</v>
      </c>
      <c r="AG66">
        <f t="shared" si="13"/>
        <v>0</v>
      </c>
      <c r="AK66">
        <f t="shared" si="15"/>
        <v>0</v>
      </c>
    </row>
    <row r="67" spans="1:37" ht="30" customHeight="1" x14ac:dyDescent="0.2">
      <c r="A67" s="92">
        <v>65</v>
      </c>
      <c r="B67" s="53"/>
      <c r="C67" s="12"/>
      <c r="D67" s="39"/>
      <c r="E67" s="13"/>
      <c r="F67" s="105"/>
      <c r="G67" s="47" t="str">
        <f>IF(F67="","",VLOOKUP(F67,商品リスト!A:D,2,FALSE))</f>
        <v/>
      </c>
      <c r="H67" s="14"/>
      <c r="I67" s="37" t="s">
        <v>234</v>
      </c>
      <c r="J67" s="37"/>
      <c r="K67" s="31" t="str">
        <f>IF(G67="","",INDEX(data!H:H,MATCH("*"&amp;配送先入力シート!G67&amp;"*",data!C:C,0)))</f>
        <v/>
      </c>
      <c r="L67" s="31" t="str">
        <f t="shared" si="8"/>
        <v/>
      </c>
      <c r="M67" s="31">
        <f>VLOOKUP(I67,'data list'!$I$1:$J$13,2,FALSE)</f>
        <v>0</v>
      </c>
      <c r="N67" s="31"/>
      <c r="O67" s="31" t="str">
        <f t="shared" si="17"/>
        <v/>
      </c>
      <c r="P67" s="32" t="str">
        <f t="shared" si="10"/>
        <v/>
      </c>
      <c r="S67" s="7" t="str">
        <f>INDEX(data!B:B,MATCH("*"&amp;配送先入力シート!G67&amp;"*",data!C:C,0))</f>
        <v>code（Ｎｏ【-】）</v>
      </c>
      <c r="T67" s="6" t="str">
        <f>VLOOKUP(S67,data!B:C,2,0)</f>
        <v>item_name</v>
      </c>
      <c r="U67" t="str">
        <f>VLOOKUP(S67,data!B:E,4,0)</f>
        <v>風呂敷検索ワード</v>
      </c>
      <c r="X67" s="6" t="str">
        <f t="shared" si="11"/>
        <v/>
      </c>
      <c r="Y67" s="6" t="str">
        <f t="shared" si="12"/>
        <v/>
      </c>
      <c r="Z67" s="82" t="str">
        <f t="shared" ref="Z67:Z130" si="19">B67&amp;D67</f>
        <v/>
      </c>
      <c r="AA67" t="str">
        <f>IF(COUNTIF(Z67:$Z$203,Z67)=1,"なし","重複")</f>
        <v>重複</v>
      </c>
      <c r="AC67">
        <f>SUMIF($B$3:B67,B67,$O$3:O67)</f>
        <v>0</v>
      </c>
      <c r="AE67">
        <f>IF(AC67=0,0,IF(AC67&lt;10000,VLOOKUP(X67,'data list'!$A$1:$C$48,3,FALSE),0))</f>
        <v>0</v>
      </c>
      <c r="AG67">
        <f t="shared" si="13"/>
        <v>0</v>
      </c>
      <c r="AK67">
        <f t="shared" si="15"/>
        <v>0</v>
      </c>
    </row>
    <row r="68" spans="1:37" ht="30" customHeight="1" x14ac:dyDescent="0.2">
      <c r="A68" s="92">
        <v>66</v>
      </c>
      <c r="B68" s="53"/>
      <c r="C68" s="12"/>
      <c r="D68" s="39"/>
      <c r="E68" s="13"/>
      <c r="F68" s="105"/>
      <c r="G68" s="47" t="str">
        <f>IF(F68="","",VLOOKUP(F68,商品リスト!A:D,2,FALSE))</f>
        <v/>
      </c>
      <c r="H68" s="14"/>
      <c r="I68" s="37" t="s">
        <v>234</v>
      </c>
      <c r="J68" s="37"/>
      <c r="K68" s="31" t="str">
        <f>IF(G68="","",INDEX(data!H:H,MATCH("*"&amp;配送先入力シート!G68&amp;"*",data!C:C,0)))</f>
        <v/>
      </c>
      <c r="L68" s="31" t="str">
        <f t="shared" si="8"/>
        <v/>
      </c>
      <c r="M68" s="31">
        <f>VLOOKUP(I68,'data list'!$I$1:$J$13,2,FALSE)</f>
        <v>0</v>
      </c>
      <c r="N68" s="31"/>
      <c r="O68" s="31" t="str">
        <f t="shared" si="17"/>
        <v/>
      </c>
      <c r="P68" s="32" t="str">
        <f t="shared" si="10"/>
        <v/>
      </c>
      <c r="S68" s="7" t="str">
        <f>INDEX(data!B:B,MATCH("*"&amp;配送先入力シート!G68&amp;"*",data!C:C,0))</f>
        <v>code（Ｎｏ【-】）</v>
      </c>
      <c r="T68" s="6" t="str">
        <f>VLOOKUP(S68,data!B:C,2,0)</f>
        <v>item_name</v>
      </c>
      <c r="U68" t="str">
        <f>VLOOKUP(S68,data!B:E,4,0)</f>
        <v>風呂敷検索ワード</v>
      </c>
      <c r="X68" s="6" t="str">
        <f t="shared" si="11"/>
        <v/>
      </c>
      <c r="Y68" s="6" t="str">
        <f t="shared" si="12"/>
        <v/>
      </c>
      <c r="Z68" s="82" t="str">
        <f t="shared" si="19"/>
        <v/>
      </c>
      <c r="AA68" t="str">
        <f>IF(COUNTIF(Z68:$Z$203,Z68)=1,"なし","重複")</f>
        <v>重複</v>
      </c>
      <c r="AC68">
        <f>SUMIF($B$3:B68,B68,$O$3:O68)</f>
        <v>0</v>
      </c>
      <c r="AE68">
        <f>IF(AC68=0,0,IF(AC68&lt;10000,VLOOKUP(X68,'data list'!$A$1:$C$48,3,FALSE),0))</f>
        <v>0</v>
      </c>
      <c r="AG68">
        <f t="shared" si="13"/>
        <v>0</v>
      </c>
      <c r="AK68">
        <f t="shared" si="15"/>
        <v>0</v>
      </c>
    </row>
    <row r="69" spans="1:37" ht="30" customHeight="1" x14ac:dyDescent="0.2">
      <c r="A69" s="92">
        <v>67</v>
      </c>
      <c r="B69" s="53"/>
      <c r="C69" s="12"/>
      <c r="D69" s="39"/>
      <c r="E69" s="13"/>
      <c r="F69" s="105"/>
      <c r="G69" s="47" t="str">
        <f>IF(F69="","",VLOOKUP(F69,商品リスト!A:D,2,FALSE))</f>
        <v/>
      </c>
      <c r="H69" s="14"/>
      <c r="I69" s="37" t="s">
        <v>234</v>
      </c>
      <c r="J69" s="37"/>
      <c r="K69" s="31" t="str">
        <f>IF(G69="","",INDEX(data!H:H,MATCH("*"&amp;配送先入力シート!G69&amp;"*",data!C:C,0)))</f>
        <v/>
      </c>
      <c r="L69" s="31" t="str">
        <f t="shared" si="8"/>
        <v/>
      </c>
      <c r="M69" s="31">
        <f>VLOOKUP(I69,'data list'!$I$1:$J$13,2,FALSE)</f>
        <v>0</v>
      </c>
      <c r="N69" s="31"/>
      <c r="O69" s="31" t="str">
        <f t="shared" si="17"/>
        <v/>
      </c>
      <c r="P69" s="32" t="str">
        <f t="shared" si="10"/>
        <v/>
      </c>
      <c r="S69" s="7" t="str">
        <f>INDEX(data!B:B,MATCH("*"&amp;配送先入力シート!G69&amp;"*",data!C:C,0))</f>
        <v>code（Ｎｏ【-】）</v>
      </c>
      <c r="T69" s="6" t="str">
        <f>VLOOKUP(S69,data!B:C,2,0)</f>
        <v>item_name</v>
      </c>
      <c r="U69" t="str">
        <f>VLOOKUP(S69,data!B:E,4,0)</f>
        <v>風呂敷検索ワード</v>
      </c>
      <c r="X69" s="6" t="str">
        <f t="shared" si="11"/>
        <v/>
      </c>
      <c r="Y69" s="6" t="str">
        <f t="shared" si="12"/>
        <v/>
      </c>
      <c r="Z69" s="82" t="str">
        <f t="shared" si="19"/>
        <v/>
      </c>
      <c r="AA69" t="str">
        <f>IF(COUNTIF(Z69:$Z$203,Z69)=1,"なし","重複")</f>
        <v>重複</v>
      </c>
      <c r="AC69">
        <f>SUMIF($B$3:B69,B69,$O$3:O69)</f>
        <v>0</v>
      </c>
      <c r="AE69">
        <f>IF(AC69=0,0,IF(AC69&lt;10000,VLOOKUP(X69,'data list'!$A$1:$C$48,3,FALSE),0))</f>
        <v>0</v>
      </c>
      <c r="AG69">
        <f t="shared" si="13"/>
        <v>0</v>
      </c>
      <c r="AK69">
        <f t="shared" si="15"/>
        <v>0</v>
      </c>
    </row>
    <row r="70" spans="1:37" ht="30" customHeight="1" x14ac:dyDescent="0.2">
      <c r="A70" s="92">
        <v>68</v>
      </c>
      <c r="B70" s="53"/>
      <c r="C70" s="12"/>
      <c r="D70" s="39"/>
      <c r="E70" s="13"/>
      <c r="F70" s="105"/>
      <c r="G70" s="47" t="str">
        <f>IF(F70="","",VLOOKUP(F70,商品リスト!A:D,2,FALSE))</f>
        <v/>
      </c>
      <c r="H70" s="14"/>
      <c r="I70" s="37" t="s">
        <v>234</v>
      </c>
      <c r="J70" s="37"/>
      <c r="K70" s="31" t="str">
        <f>IF(G70="","",INDEX(data!H:H,MATCH("*"&amp;配送先入力シート!G70&amp;"*",data!C:C,0)))</f>
        <v/>
      </c>
      <c r="L70" s="31" t="str">
        <f t="shared" si="8"/>
        <v/>
      </c>
      <c r="M70" s="31">
        <f>VLOOKUP(I70,'data list'!$I$1:$J$13,2,FALSE)</f>
        <v>0</v>
      </c>
      <c r="N70" s="31"/>
      <c r="O70" s="31" t="str">
        <f t="shared" si="17"/>
        <v/>
      </c>
      <c r="P70" s="32" t="str">
        <f t="shared" si="10"/>
        <v/>
      </c>
      <c r="S70" s="7" t="str">
        <f>INDEX(data!B:B,MATCH("*"&amp;配送先入力シート!G70&amp;"*",data!C:C,0))</f>
        <v>code（Ｎｏ【-】）</v>
      </c>
      <c r="T70" s="6" t="str">
        <f>VLOOKUP(S70,data!B:C,2,0)</f>
        <v>item_name</v>
      </c>
      <c r="U70" t="str">
        <f>VLOOKUP(S70,data!B:E,4,0)</f>
        <v>風呂敷検索ワード</v>
      </c>
      <c r="X70" s="6" t="str">
        <f t="shared" si="11"/>
        <v/>
      </c>
      <c r="Y70" s="6" t="str">
        <f t="shared" si="12"/>
        <v/>
      </c>
      <c r="Z70" s="82" t="str">
        <f t="shared" si="19"/>
        <v/>
      </c>
      <c r="AA70" t="str">
        <f>IF(COUNTIF(Z70:$Z$203,Z70)=1,"なし","重複")</f>
        <v>重複</v>
      </c>
      <c r="AC70">
        <f>SUMIF($B$3:B70,B70,$O$3:O70)</f>
        <v>0</v>
      </c>
      <c r="AE70">
        <f>IF(AC70=0,0,IF(AC70&lt;10000,VLOOKUP(X70,'data list'!$A$1:$C$48,3,FALSE),0))</f>
        <v>0</v>
      </c>
      <c r="AG70">
        <f t="shared" si="13"/>
        <v>0</v>
      </c>
      <c r="AK70">
        <f t="shared" si="15"/>
        <v>0</v>
      </c>
    </row>
    <row r="71" spans="1:37" ht="30" customHeight="1" x14ac:dyDescent="0.2">
      <c r="A71" s="92">
        <v>69</v>
      </c>
      <c r="B71" s="53"/>
      <c r="C71" s="12"/>
      <c r="D71" s="39"/>
      <c r="E71" s="13"/>
      <c r="F71" s="105"/>
      <c r="G71" s="47" t="str">
        <f>IF(F71="","",VLOOKUP(F71,商品リスト!A:D,2,FALSE))</f>
        <v/>
      </c>
      <c r="H71" s="14"/>
      <c r="I71" s="37" t="s">
        <v>234</v>
      </c>
      <c r="J71" s="37"/>
      <c r="K71" s="31" t="str">
        <f>IF(G71="","",INDEX(data!H:H,MATCH("*"&amp;配送先入力シート!G71&amp;"*",data!C:C,0)))</f>
        <v/>
      </c>
      <c r="L71" s="31" t="str">
        <f t="shared" si="8"/>
        <v/>
      </c>
      <c r="M71" s="31">
        <f>VLOOKUP(I71,'data list'!$I$1:$J$13,2,FALSE)</f>
        <v>0</v>
      </c>
      <c r="N71" s="31"/>
      <c r="O71" s="31" t="str">
        <f t="shared" si="17"/>
        <v/>
      </c>
      <c r="P71" s="32" t="str">
        <f t="shared" si="10"/>
        <v/>
      </c>
      <c r="S71" s="7" t="str">
        <f>INDEX(data!B:B,MATCH("*"&amp;配送先入力シート!G71&amp;"*",data!C:C,0))</f>
        <v>code（Ｎｏ【-】）</v>
      </c>
      <c r="T71" s="6" t="str">
        <f>VLOOKUP(S71,data!B:C,2,0)</f>
        <v>item_name</v>
      </c>
      <c r="U71" t="str">
        <f>VLOOKUP(S71,data!B:E,4,0)</f>
        <v>風呂敷検索ワード</v>
      </c>
      <c r="X71" s="6" t="str">
        <f t="shared" si="11"/>
        <v/>
      </c>
      <c r="Y71" s="6" t="str">
        <f t="shared" si="12"/>
        <v/>
      </c>
      <c r="Z71" s="82" t="str">
        <f t="shared" si="19"/>
        <v/>
      </c>
      <c r="AA71" t="str">
        <f>IF(COUNTIF(Z71:$Z$203,Z71)=1,"なし","重複")</f>
        <v>重複</v>
      </c>
      <c r="AC71">
        <f>SUMIF($B$3:B71,B71,$O$3:O71)</f>
        <v>0</v>
      </c>
      <c r="AE71">
        <f>IF(AC71=0,0,IF(AC71&lt;10000,VLOOKUP(X71,'data list'!$A$1:$C$48,3,FALSE),0))</f>
        <v>0</v>
      </c>
      <c r="AG71">
        <f t="shared" si="13"/>
        <v>0</v>
      </c>
      <c r="AK71">
        <f t="shared" si="15"/>
        <v>0</v>
      </c>
    </row>
    <row r="72" spans="1:37" ht="30" customHeight="1" x14ac:dyDescent="0.2">
      <c r="A72" s="92">
        <v>70</v>
      </c>
      <c r="B72" s="53"/>
      <c r="C72" s="12"/>
      <c r="D72" s="39"/>
      <c r="E72" s="13"/>
      <c r="F72" s="105"/>
      <c r="G72" s="47" t="str">
        <f>IF(F72="","",VLOOKUP(F72,商品リスト!A:D,2,FALSE))</f>
        <v/>
      </c>
      <c r="H72" s="14"/>
      <c r="I72" s="37" t="s">
        <v>234</v>
      </c>
      <c r="J72" s="37"/>
      <c r="K72" s="31" t="str">
        <f>IF(G72="","",INDEX(data!H:H,MATCH("*"&amp;配送先入力シート!G72&amp;"*",data!C:C,0)))</f>
        <v/>
      </c>
      <c r="L72" s="31" t="str">
        <f t="shared" si="8"/>
        <v/>
      </c>
      <c r="M72" s="31">
        <f>VLOOKUP(I72,'data list'!$I$1:$J$13,2,FALSE)</f>
        <v>0</v>
      </c>
      <c r="N72" s="31"/>
      <c r="O72" s="31" t="str">
        <f t="shared" si="17"/>
        <v/>
      </c>
      <c r="P72" s="32" t="str">
        <f t="shared" si="10"/>
        <v/>
      </c>
      <c r="S72" s="7" t="str">
        <f>INDEX(data!B:B,MATCH("*"&amp;配送先入力シート!G72&amp;"*",data!C:C,0))</f>
        <v>code（Ｎｏ【-】）</v>
      </c>
      <c r="T72" s="6" t="str">
        <f>VLOOKUP(S72,data!B:C,2,0)</f>
        <v>item_name</v>
      </c>
      <c r="U72" t="str">
        <f>VLOOKUP(S72,data!B:E,4,0)</f>
        <v>風呂敷検索ワード</v>
      </c>
      <c r="X72" s="6" t="str">
        <f t="shared" si="11"/>
        <v/>
      </c>
      <c r="Y72" s="6" t="str">
        <f t="shared" si="12"/>
        <v/>
      </c>
      <c r="Z72" s="82" t="str">
        <f t="shared" si="19"/>
        <v/>
      </c>
      <c r="AA72" t="str">
        <f>IF(COUNTIF(Z72:$Z$203,Z72)=1,"なし","重複")</f>
        <v>重複</v>
      </c>
      <c r="AC72">
        <f>SUMIF($B$3:B72,B72,$O$3:O72)</f>
        <v>0</v>
      </c>
      <c r="AE72">
        <f>IF(AC72=0,0,IF(AC72&lt;10000,VLOOKUP(X72,'data list'!$A$1:$C$48,3,FALSE),0))</f>
        <v>0</v>
      </c>
      <c r="AG72">
        <f t="shared" si="13"/>
        <v>0</v>
      </c>
      <c r="AK72">
        <f t="shared" si="15"/>
        <v>0</v>
      </c>
    </row>
    <row r="73" spans="1:37" ht="30" customHeight="1" x14ac:dyDescent="0.2">
      <c r="A73" s="92">
        <v>71</v>
      </c>
      <c r="B73" s="53"/>
      <c r="C73" s="12"/>
      <c r="D73" s="39"/>
      <c r="E73" s="13"/>
      <c r="F73" s="105"/>
      <c r="G73" s="47" t="str">
        <f>IF(F73="","",VLOOKUP(F73,商品リスト!A:D,2,FALSE))</f>
        <v/>
      </c>
      <c r="H73" s="14"/>
      <c r="I73" s="37" t="s">
        <v>234</v>
      </c>
      <c r="J73" s="37"/>
      <c r="K73" s="31" t="str">
        <f>IF(G73="","",INDEX(data!H:H,MATCH("*"&amp;配送先入力シート!G73&amp;"*",data!C:C,0)))</f>
        <v/>
      </c>
      <c r="L73" s="31" t="str">
        <f t="shared" si="8"/>
        <v/>
      </c>
      <c r="M73" s="31">
        <f>VLOOKUP(I73,'data list'!$I$1:$J$13,2,FALSE)</f>
        <v>0</v>
      </c>
      <c r="N73" s="31"/>
      <c r="O73" s="31" t="str">
        <f t="shared" si="17"/>
        <v/>
      </c>
      <c r="P73" s="32" t="str">
        <f t="shared" si="10"/>
        <v/>
      </c>
      <c r="S73" s="7" t="str">
        <f>INDEX(data!B:B,MATCH("*"&amp;配送先入力シート!G73&amp;"*",data!C:C,0))</f>
        <v>code（Ｎｏ【-】）</v>
      </c>
      <c r="T73" s="6" t="str">
        <f>VLOOKUP(S73,data!B:C,2,0)</f>
        <v>item_name</v>
      </c>
      <c r="U73" t="str">
        <f>VLOOKUP(S73,data!B:E,4,0)</f>
        <v>風呂敷検索ワード</v>
      </c>
      <c r="X73" s="6" t="str">
        <f t="shared" si="11"/>
        <v/>
      </c>
      <c r="Y73" s="6" t="str">
        <f t="shared" si="12"/>
        <v/>
      </c>
      <c r="Z73" s="82" t="str">
        <f t="shared" si="19"/>
        <v/>
      </c>
      <c r="AA73" t="str">
        <f>IF(COUNTIF(Z73:$Z$203,Z73)=1,"なし","重複")</f>
        <v>重複</v>
      </c>
      <c r="AC73">
        <f>SUMIF($B$3:B73,B73,$O$3:O73)</f>
        <v>0</v>
      </c>
      <c r="AE73">
        <f>IF(AC73=0,0,IF(AC73&lt;10000,VLOOKUP(X73,'data list'!$A$1:$C$48,3,FALSE),0))</f>
        <v>0</v>
      </c>
      <c r="AG73">
        <f t="shared" si="13"/>
        <v>0</v>
      </c>
      <c r="AK73">
        <f t="shared" si="15"/>
        <v>0</v>
      </c>
    </row>
    <row r="74" spans="1:37" ht="30" customHeight="1" x14ac:dyDescent="0.2">
      <c r="A74" s="92">
        <v>72</v>
      </c>
      <c r="B74" s="53"/>
      <c r="C74" s="12"/>
      <c r="D74" s="39"/>
      <c r="E74" s="13"/>
      <c r="F74" s="105"/>
      <c r="G74" s="47" t="str">
        <f>IF(F74="","",VLOOKUP(F74,商品リスト!A:D,2,FALSE))</f>
        <v/>
      </c>
      <c r="H74" s="14"/>
      <c r="I74" s="37" t="s">
        <v>234</v>
      </c>
      <c r="J74" s="37"/>
      <c r="K74" s="31" t="str">
        <f>IF(G74="","",INDEX(data!H:H,MATCH("*"&amp;配送先入力シート!G74&amp;"*",data!C:C,0)))</f>
        <v/>
      </c>
      <c r="L74" s="31" t="str">
        <f t="shared" si="8"/>
        <v/>
      </c>
      <c r="M74" s="31">
        <f>VLOOKUP(I74,'data list'!$I$1:$J$13,2,FALSE)</f>
        <v>0</v>
      </c>
      <c r="N74" s="31"/>
      <c r="O74" s="31" t="str">
        <f t="shared" si="17"/>
        <v/>
      </c>
      <c r="P74" s="32" t="str">
        <f t="shared" si="10"/>
        <v/>
      </c>
      <c r="S74" s="7" t="str">
        <f>INDEX(data!B:B,MATCH("*"&amp;配送先入力シート!G74&amp;"*",data!C:C,0))</f>
        <v>code（Ｎｏ【-】）</v>
      </c>
      <c r="T74" s="6" t="str">
        <f>VLOOKUP(S74,data!B:C,2,0)</f>
        <v>item_name</v>
      </c>
      <c r="U74" t="str">
        <f>VLOOKUP(S74,data!B:E,4,0)</f>
        <v>風呂敷検索ワード</v>
      </c>
      <c r="X74" s="6" t="str">
        <f t="shared" si="11"/>
        <v/>
      </c>
      <c r="Y74" s="6" t="str">
        <f t="shared" si="12"/>
        <v/>
      </c>
      <c r="Z74" s="82" t="str">
        <f t="shared" si="19"/>
        <v/>
      </c>
      <c r="AA74" t="str">
        <f>IF(COUNTIF(Z74:$Z$203,Z74)=1,"なし","重複")</f>
        <v>重複</v>
      </c>
      <c r="AC74">
        <f>SUMIF($B$3:B74,B74,$O$3:O74)</f>
        <v>0</v>
      </c>
      <c r="AE74">
        <f>IF(AC74=0,0,IF(AC74&lt;10000,VLOOKUP(X74,'data list'!$A$1:$C$48,3,FALSE),0))</f>
        <v>0</v>
      </c>
      <c r="AG74">
        <f t="shared" si="13"/>
        <v>0</v>
      </c>
      <c r="AK74">
        <f t="shared" si="15"/>
        <v>0</v>
      </c>
    </row>
    <row r="75" spans="1:37" ht="30" customHeight="1" x14ac:dyDescent="0.2">
      <c r="A75" s="92">
        <v>73</v>
      </c>
      <c r="B75" s="53"/>
      <c r="C75" s="12"/>
      <c r="D75" s="39"/>
      <c r="E75" s="13"/>
      <c r="F75" s="105"/>
      <c r="G75" s="47" t="str">
        <f>IF(F75="","",VLOOKUP(F75,商品リスト!A:D,2,FALSE))</f>
        <v/>
      </c>
      <c r="H75" s="14"/>
      <c r="I75" s="37" t="s">
        <v>234</v>
      </c>
      <c r="J75" s="37"/>
      <c r="K75" s="31" t="str">
        <f>IF(G75="","",INDEX(data!H:H,MATCH("*"&amp;配送先入力シート!G75&amp;"*",data!C:C,0)))</f>
        <v/>
      </c>
      <c r="L75" s="31" t="str">
        <f t="shared" si="8"/>
        <v/>
      </c>
      <c r="M75" s="31">
        <f>VLOOKUP(I75,'data list'!$I$1:$J$13,2,FALSE)</f>
        <v>0</v>
      </c>
      <c r="N75" s="31"/>
      <c r="O75" s="31" t="str">
        <f t="shared" si="17"/>
        <v/>
      </c>
      <c r="P75" s="32" t="str">
        <f t="shared" si="10"/>
        <v/>
      </c>
      <c r="S75" s="7" t="str">
        <f>INDEX(data!B:B,MATCH("*"&amp;配送先入力シート!G75&amp;"*",data!C:C,0))</f>
        <v>code（Ｎｏ【-】）</v>
      </c>
      <c r="T75" s="6" t="str">
        <f>VLOOKUP(S75,data!B:C,2,0)</f>
        <v>item_name</v>
      </c>
      <c r="U75" t="str">
        <f>VLOOKUP(S75,data!B:E,4,0)</f>
        <v>風呂敷検索ワード</v>
      </c>
      <c r="X75" s="6" t="str">
        <f t="shared" si="11"/>
        <v/>
      </c>
      <c r="Y75" s="6" t="str">
        <f t="shared" si="12"/>
        <v/>
      </c>
      <c r="Z75" s="82" t="str">
        <f t="shared" si="19"/>
        <v/>
      </c>
      <c r="AA75" t="str">
        <f>IF(COUNTIF(Z75:$Z$203,Z75)=1,"なし","重複")</f>
        <v>重複</v>
      </c>
      <c r="AC75">
        <f>SUMIF($B$3:B75,B75,$O$3:O75)</f>
        <v>0</v>
      </c>
      <c r="AE75">
        <f>IF(AC75=0,0,IF(AC75&lt;10000,VLOOKUP(X75,'data list'!$A$1:$C$48,3,FALSE),0))</f>
        <v>0</v>
      </c>
      <c r="AG75">
        <f t="shared" si="13"/>
        <v>0</v>
      </c>
      <c r="AK75">
        <f t="shared" si="15"/>
        <v>0</v>
      </c>
    </row>
    <row r="76" spans="1:37" ht="30" customHeight="1" x14ac:dyDescent="0.2">
      <c r="A76" s="92">
        <v>74</v>
      </c>
      <c r="B76" s="53"/>
      <c r="C76" s="12"/>
      <c r="D76" s="39"/>
      <c r="E76" s="13"/>
      <c r="F76" s="105"/>
      <c r="G76" s="47" t="str">
        <f>IF(F76="","",VLOOKUP(F76,商品リスト!A:D,2,FALSE))</f>
        <v/>
      </c>
      <c r="H76" s="14"/>
      <c r="I76" s="37" t="s">
        <v>234</v>
      </c>
      <c r="J76" s="37"/>
      <c r="K76" s="31" t="str">
        <f>IF(G76="","",INDEX(data!H:H,MATCH("*"&amp;配送先入力シート!G76&amp;"*",data!C:C,0)))</f>
        <v/>
      </c>
      <c r="L76" s="31" t="str">
        <f t="shared" si="8"/>
        <v/>
      </c>
      <c r="M76" s="31">
        <f>VLOOKUP(I76,'data list'!$I$1:$J$13,2,FALSE)</f>
        <v>0</v>
      </c>
      <c r="N76" s="31"/>
      <c r="O76" s="31" t="str">
        <f t="shared" si="17"/>
        <v/>
      </c>
      <c r="P76" s="32" t="str">
        <f t="shared" si="10"/>
        <v/>
      </c>
      <c r="S76" s="7" t="str">
        <f>INDEX(data!B:B,MATCH("*"&amp;配送先入力シート!G76&amp;"*",data!C:C,0))</f>
        <v>code（Ｎｏ【-】）</v>
      </c>
      <c r="T76" s="6" t="str">
        <f>VLOOKUP(S76,data!B:C,2,0)</f>
        <v>item_name</v>
      </c>
      <c r="U76" t="str">
        <f>VLOOKUP(S76,data!B:E,4,0)</f>
        <v>風呂敷検索ワード</v>
      </c>
      <c r="X76" s="6" t="str">
        <f t="shared" si="11"/>
        <v/>
      </c>
      <c r="Y76" s="6" t="str">
        <f t="shared" si="12"/>
        <v/>
      </c>
      <c r="Z76" s="82" t="str">
        <f t="shared" si="19"/>
        <v/>
      </c>
      <c r="AA76" t="str">
        <f>IF(COUNTIF(Z76:$Z$203,Z76)=1,"なし","重複")</f>
        <v>重複</v>
      </c>
      <c r="AC76">
        <f>SUMIF($B$3:B76,B76,$O$3:O76)</f>
        <v>0</v>
      </c>
      <c r="AE76">
        <f>IF(AC76=0,0,IF(AC76&lt;10000,VLOOKUP(X76,'data list'!$A$1:$C$48,3,FALSE),0))</f>
        <v>0</v>
      </c>
      <c r="AG76">
        <f t="shared" si="13"/>
        <v>0</v>
      </c>
      <c r="AK76">
        <f t="shared" si="15"/>
        <v>0</v>
      </c>
    </row>
    <row r="77" spans="1:37" ht="30" customHeight="1" x14ac:dyDescent="0.2">
      <c r="A77" s="92">
        <v>75</v>
      </c>
      <c r="B77" s="53"/>
      <c r="C77" s="12"/>
      <c r="D77" s="39"/>
      <c r="E77" s="13"/>
      <c r="F77" s="105"/>
      <c r="G77" s="47" t="str">
        <f>IF(F77="","",VLOOKUP(F77,商品リスト!A:D,2,FALSE))</f>
        <v/>
      </c>
      <c r="H77" s="14"/>
      <c r="I77" s="37" t="s">
        <v>234</v>
      </c>
      <c r="J77" s="37"/>
      <c r="K77" s="31" t="str">
        <f>IF(G77="","",INDEX(data!H:H,MATCH("*"&amp;配送先入力シート!G77&amp;"*",data!C:C,0)))</f>
        <v/>
      </c>
      <c r="L77" s="31" t="str">
        <f t="shared" si="8"/>
        <v/>
      </c>
      <c r="M77" s="31">
        <f>VLOOKUP(I77,'data list'!$I$1:$J$13,2,FALSE)</f>
        <v>0</v>
      </c>
      <c r="N77" s="31"/>
      <c r="O77" s="31" t="str">
        <f t="shared" si="17"/>
        <v/>
      </c>
      <c r="P77" s="32" t="str">
        <f t="shared" si="10"/>
        <v/>
      </c>
      <c r="S77" s="7" t="str">
        <f>INDEX(data!B:B,MATCH("*"&amp;配送先入力シート!G77&amp;"*",data!C:C,0))</f>
        <v>code（Ｎｏ【-】）</v>
      </c>
      <c r="T77" s="6" t="str">
        <f>VLOOKUP(S77,data!B:C,2,0)</f>
        <v>item_name</v>
      </c>
      <c r="U77" t="str">
        <f>VLOOKUP(S77,data!B:E,4,0)</f>
        <v>風呂敷検索ワード</v>
      </c>
      <c r="X77" s="6" t="str">
        <f t="shared" si="11"/>
        <v/>
      </c>
      <c r="Y77" s="6" t="str">
        <f t="shared" si="12"/>
        <v/>
      </c>
      <c r="Z77" s="82" t="str">
        <f t="shared" si="19"/>
        <v/>
      </c>
      <c r="AA77" t="str">
        <f>IF(COUNTIF(Z77:$Z$203,Z77)=1,"なし","重複")</f>
        <v>重複</v>
      </c>
      <c r="AC77">
        <f>SUMIF($B$3:B77,B77,$O$3:O77)</f>
        <v>0</v>
      </c>
      <c r="AE77">
        <f>IF(AC77=0,0,IF(AC77&lt;10000,VLOOKUP(X77,'data list'!$A$1:$C$48,3,FALSE),0))</f>
        <v>0</v>
      </c>
      <c r="AG77">
        <f t="shared" si="13"/>
        <v>0</v>
      </c>
      <c r="AK77">
        <f t="shared" si="15"/>
        <v>0</v>
      </c>
    </row>
    <row r="78" spans="1:37" ht="30" customHeight="1" x14ac:dyDescent="0.2">
      <c r="A78" s="92">
        <v>76</v>
      </c>
      <c r="B78" s="53"/>
      <c r="C78" s="12"/>
      <c r="D78" s="39"/>
      <c r="E78" s="13"/>
      <c r="F78" s="105"/>
      <c r="G78" s="47" t="str">
        <f>IF(F78="","",VLOOKUP(F78,商品リスト!A:D,2,FALSE))</f>
        <v/>
      </c>
      <c r="H78" s="14"/>
      <c r="I78" s="37" t="s">
        <v>234</v>
      </c>
      <c r="J78" s="37"/>
      <c r="K78" s="31" t="str">
        <f>IF(G78="","",INDEX(data!H:H,MATCH("*"&amp;配送先入力シート!G78&amp;"*",data!C:C,0)))</f>
        <v/>
      </c>
      <c r="L78" s="31" t="str">
        <f t="shared" si="8"/>
        <v/>
      </c>
      <c r="M78" s="31">
        <f>VLOOKUP(I78,'data list'!$I$1:$J$13,2,FALSE)</f>
        <v>0</v>
      </c>
      <c r="N78" s="31"/>
      <c r="O78" s="31" t="str">
        <f t="shared" si="17"/>
        <v/>
      </c>
      <c r="P78" s="32" t="str">
        <f t="shared" si="10"/>
        <v/>
      </c>
      <c r="S78" s="7" t="str">
        <f>INDEX(data!B:B,MATCH("*"&amp;配送先入力シート!G78&amp;"*",data!C:C,0))</f>
        <v>code（Ｎｏ【-】）</v>
      </c>
      <c r="T78" s="6" t="str">
        <f>VLOOKUP(S78,data!B:C,2,0)</f>
        <v>item_name</v>
      </c>
      <c r="U78" t="str">
        <f>VLOOKUP(S78,data!B:E,4,0)</f>
        <v>風呂敷検索ワード</v>
      </c>
      <c r="X78" s="6" t="str">
        <f t="shared" si="11"/>
        <v/>
      </c>
      <c r="Y78" s="6" t="str">
        <f t="shared" si="12"/>
        <v/>
      </c>
      <c r="Z78" s="82" t="str">
        <f t="shared" si="19"/>
        <v/>
      </c>
      <c r="AA78" t="str">
        <f>IF(COUNTIF(Z78:$Z$203,Z78)=1,"なし","重複")</f>
        <v>重複</v>
      </c>
      <c r="AC78">
        <f>SUMIF($B$3:B78,B78,$O$3:O78)</f>
        <v>0</v>
      </c>
      <c r="AE78">
        <f>IF(AC78=0,0,IF(AC78&lt;10000,VLOOKUP(X78,'data list'!$A$1:$C$48,3,FALSE),0))</f>
        <v>0</v>
      </c>
      <c r="AG78">
        <f t="shared" si="13"/>
        <v>0</v>
      </c>
      <c r="AK78">
        <f t="shared" si="15"/>
        <v>0</v>
      </c>
    </row>
    <row r="79" spans="1:37" ht="30" customHeight="1" x14ac:dyDescent="0.2">
      <c r="A79" s="92">
        <v>77</v>
      </c>
      <c r="B79" s="53"/>
      <c r="C79" s="12"/>
      <c r="D79" s="39"/>
      <c r="E79" s="13"/>
      <c r="F79" s="105"/>
      <c r="G79" s="47" t="str">
        <f>IF(F79="","",VLOOKUP(F79,商品リスト!A:D,2,FALSE))</f>
        <v/>
      </c>
      <c r="H79" s="14"/>
      <c r="I79" s="37" t="s">
        <v>234</v>
      </c>
      <c r="J79" s="37"/>
      <c r="K79" s="31" t="str">
        <f>IF(G79="","",INDEX(data!H:H,MATCH("*"&amp;配送先入力シート!G79&amp;"*",data!C:C,0)))</f>
        <v/>
      </c>
      <c r="L79" s="31" t="str">
        <f t="shared" si="0"/>
        <v/>
      </c>
      <c r="M79" s="31">
        <f>VLOOKUP(I79,'data list'!$I$1:$J$13,2,FALSE)</f>
        <v>0</v>
      </c>
      <c r="N79" s="31"/>
      <c r="O79" s="31" t="str">
        <f t="shared" si="1"/>
        <v/>
      </c>
      <c r="P79" s="32" t="str">
        <f t="shared" si="2"/>
        <v/>
      </c>
      <c r="S79" s="7" t="str">
        <f>INDEX(data!B:B,MATCH("*"&amp;配送先入力シート!G79&amp;"*",data!C:C,0))</f>
        <v>code（Ｎｏ【-】）</v>
      </c>
      <c r="T79" s="6" t="str">
        <f>VLOOKUP(S79,data!B:C,2,0)</f>
        <v>item_name</v>
      </c>
      <c r="U79" t="str">
        <f>VLOOKUP(S79,data!B:E,4,0)</f>
        <v>風呂敷検索ワード</v>
      </c>
      <c r="X79" s="6" t="str">
        <f t="shared" si="3"/>
        <v/>
      </c>
      <c r="Y79" s="6" t="str">
        <f t="shared" si="4"/>
        <v/>
      </c>
      <c r="Z79" s="82" t="str">
        <f t="shared" si="19"/>
        <v/>
      </c>
      <c r="AA79" t="str">
        <f>IF(COUNTIF(Z79:$Z$203,Z79)=1,"なし","重複")</f>
        <v>重複</v>
      </c>
      <c r="AC79">
        <f>SUMIF($B$3:B79,B79,$O$3:O79)</f>
        <v>0</v>
      </c>
      <c r="AE79">
        <f>IF(AC79=0,0,IF(AC79&lt;10000,VLOOKUP(X79,'data list'!$A$1:$C$48,3,FALSE),0))</f>
        <v>0</v>
      </c>
      <c r="AG79">
        <f t="shared" ref="AG79:AG202" si="20">IF(X79="北海道",0,IF(X79="沖縄県",0,0))</f>
        <v>0</v>
      </c>
      <c r="AJ79" t="str">
        <f t="shared" si="6"/>
        <v/>
      </c>
      <c r="AK79">
        <f t="shared" si="7"/>
        <v>0</v>
      </c>
    </row>
    <row r="80" spans="1:37" ht="30" customHeight="1" x14ac:dyDescent="0.2">
      <c r="A80" s="92">
        <v>78</v>
      </c>
      <c r="B80" s="53"/>
      <c r="C80" s="12"/>
      <c r="D80" s="39"/>
      <c r="E80" s="13"/>
      <c r="F80" s="105"/>
      <c r="G80" s="47" t="str">
        <f>IF(F80="","",VLOOKUP(F80,商品リスト!A:D,2,FALSE))</f>
        <v/>
      </c>
      <c r="H80" s="14"/>
      <c r="I80" s="37" t="s">
        <v>234</v>
      </c>
      <c r="J80" s="37"/>
      <c r="K80" s="31" t="str">
        <f>IF(G80="","",INDEX(data!H:H,MATCH("*"&amp;配送先入力シート!G80&amp;"*",data!C:C,0)))</f>
        <v/>
      </c>
      <c r="L80" s="31" t="str">
        <f t="shared" ref="L80:L125" si="21">IF(F80="","",IF(H80="","",K80*H80))</f>
        <v/>
      </c>
      <c r="M80" s="31">
        <f>VLOOKUP(I80,'data list'!$I$1:$J$13,2,FALSE)</f>
        <v>0</v>
      </c>
      <c r="N80" s="31"/>
      <c r="O80" s="31" t="str">
        <f t="shared" ref="O80:O108" si="22">IF(H80="","",SUM(L80:M80))</f>
        <v/>
      </c>
      <c r="P80" s="32" t="str">
        <f t="shared" ref="P80:P125" si="23">IF(H80="","",IF(AA80="重複",0,SUM(AE80,AG80)))</f>
        <v/>
      </c>
      <c r="S80" s="7" t="str">
        <f>INDEX(data!B:B,MATCH("*"&amp;配送先入力シート!G80&amp;"*",data!C:C,0))</f>
        <v>code（Ｎｏ【-】）</v>
      </c>
      <c r="T80" s="6" t="str">
        <f>VLOOKUP(S80,data!B:C,2,0)</f>
        <v>item_name</v>
      </c>
      <c r="U80" t="str">
        <f>VLOOKUP(S80,data!B:E,4,0)</f>
        <v>風呂敷検索ワード</v>
      </c>
      <c r="X80" s="6" t="str">
        <f t="shared" ref="X80:X125" si="24">IF(MID(D80,4,1)="県",LEFT(D80,4),LEFT(D80,3))</f>
        <v/>
      </c>
      <c r="Y80" s="6" t="str">
        <f t="shared" ref="Y80:Y125" si="25">RIGHT(D80,LEN(D80)-LEN(X80))</f>
        <v/>
      </c>
      <c r="Z80" s="82" t="str">
        <f t="shared" si="19"/>
        <v/>
      </c>
      <c r="AA80" t="str">
        <f>IF(COUNTIF(Z80:$Z$203,Z80)=1,"なし","重複")</f>
        <v>重複</v>
      </c>
      <c r="AC80">
        <f>SUMIF($B$3:B80,B80,$O$3:O80)</f>
        <v>0</v>
      </c>
      <c r="AE80">
        <f>IF(AC80=0,0,IF(AC80&lt;10000,VLOOKUP(X80,'data list'!$A$1:$C$48,3,FALSE),0))</f>
        <v>0</v>
      </c>
      <c r="AG80">
        <f t="shared" ref="AG80:AG125" si="26">IF(X80="北海道",0,IF(X80="沖縄県",0,0))</f>
        <v>0</v>
      </c>
      <c r="AJ80" t="str">
        <f t="shared" ref="AJ80:AJ85" si="27">LEFT(G80,1)</f>
        <v/>
      </c>
      <c r="AK80">
        <f t="shared" ref="AK80:AK125" si="28">IF(AJ80="手",H80,0)</f>
        <v>0</v>
      </c>
    </row>
    <row r="81" spans="1:37" ht="30" customHeight="1" x14ac:dyDescent="0.2">
      <c r="A81" s="92">
        <v>79</v>
      </c>
      <c r="B81" s="53"/>
      <c r="C81" s="12"/>
      <c r="D81" s="39"/>
      <c r="E81" s="13"/>
      <c r="F81" s="105"/>
      <c r="G81" s="47" t="str">
        <f>IF(F81="","",VLOOKUP(F81,商品リスト!A:D,2,FALSE))</f>
        <v/>
      </c>
      <c r="H81" s="14"/>
      <c r="I81" s="37" t="s">
        <v>234</v>
      </c>
      <c r="J81" s="37"/>
      <c r="K81" s="31" t="str">
        <f>IF(G81="","",INDEX(data!H:H,MATCH("*"&amp;配送先入力シート!G81&amp;"*",data!C:C,0)))</f>
        <v/>
      </c>
      <c r="L81" s="31" t="str">
        <f t="shared" si="21"/>
        <v/>
      </c>
      <c r="M81" s="31">
        <f>VLOOKUP(I81,'data list'!$I$1:$J$13,2,FALSE)</f>
        <v>0</v>
      </c>
      <c r="N81" s="31"/>
      <c r="O81" s="31" t="str">
        <f t="shared" si="22"/>
        <v/>
      </c>
      <c r="P81" s="32" t="str">
        <f t="shared" si="23"/>
        <v/>
      </c>
      <c r="S81" s="7" t="str">
        <f>INDEX(data!B:B,MATCH("*"&amp;配送先入力シート!G81&amp;"*",data!C:C,0))</f>
        <v>code（Ｎｏ【-】）</v>
      </c>
      <c r="T81" s="6" t="str">
        <f>VLOOKUP(S81,data!B:C,2,0)</f>
        <v>item_name</v>
      </c>
      <c r="U81" t="str">
        <f>VLOOKUP(S81,data!B:E,4,0)</f>
        <v>風呂敷検索ワード</v>
      </c>
      <c r="X81" s="6" t="str">
        <f t="shared" si="24"/>
        <v/>
      </c>
      <c r="Y81" s="6" t="str">
        <f t="shared" si="25"/>
        <v/>
      </c>
      <c r="Z81" s="82" t="str">
        <f t="shared" si="19"/>
        <v/>
      </c>
      <c r="AA81" t="str">
        <f>IF(COUNTIF(Z81:$Z$203,Z81)=1,"なし","重複")</f>
        <v>重複</v>
      </c>
      <c r="AC81">
        <f>SUMIF($B$3:B81,B81,$O$3:O81)</f>
        <v>0</v>
      </c>
      <c r="AE81">
        <f>IF(AC81=0,0,IF(AC81&lt;10000,VLOOKUP(X81,'data list'!$A$1:$C$48,3,FALSE),0))</f>
        <v>0</v>
      </c>
      <c r="AG81">
        <f t="shared" si="26"/>
        <v>0</v>
      </c>
      <c r="AJ81" t="str">
        <f t="shared" si="27"/>
        <v/>
      </c>
      <c r="AK81">
        <f t="shared" si="28"/>
        <v>0</v>
      </c>
    </row>
    <row r="82" spans="1:37" ht="30" customHeight="1" x14ac:dyDescent="0.2">
      <c r="A82" s="92">
        <v>80</v>
      </c>
      <c r="B82" s="53"/>
      <c r="C82" s="12"/>
      <c r="D82" s="39"/>
      <c r="E82" s="13"/>
      <c r="F82" s="105"/>
      <c r="G82" s="47" t="str">
        <f>IF(F82="","",VLOOKUP(F82,商品リスト!A:D,2,FALSE))</f>
        <v/>
      </c>
      <c r="H82" s="14"/>
      <c r="I82" s="37" t="s">
        <v>234</v>
      </c>
      <c r="J82" s="37"/>
      <c r="K82" s="31" t="str">
        <f>IF(G82="","",INDEX(data!H:H,MATCH("*"&amp;配送先入力シート!G82&amp;"*",data!C:C,0)))</f>
        <v/>
      </c>
      <c r="L82" s="31" t="str">
        <f t="shared" si="21"/>
        <v/>
      </c>
      <c r="M82" s="31">
        <f>VLOOKUP(I82,'data list'!$I$1:$J$13,2,FALSE)</f>
        <v>0</v>
      </c>
      <c r="N82" s="31"/>
      <c r="O82" s="31" t="str">
        <f t="shared" si="22"/>
        <v/>
      </c>
      <c r="P82" s="32" t="str">
        <f t="shared" si="23"/>
        <v/>
      </c>
      <c r="S82" s="7" t="str">
        <f>INDEX(data!B:B,MATCH("*"&amp;配送先入力シート!G82&amp;"*",data!C:C,0))</f>
        <v>code（Ｎｏ【-】）</v>
      </c>
      <c r="T82" s="6" t="str">
        <f>VLOOKUP(S82,data!B:C,2,0)</f>
        <v>item_name</v>
      </c>
      <c r="U82" t="str">
        <f>VLOOKUP(S82,data!B:E,4,0)</f>
        <v>風呂敷検索ワード</v>
      </c>
      <c r="X82" s="6" t="str">
        <f t="shared" si="24"/>
        <v/>
      </c>
      <c r="Y82" s="6" t="str">
        <f t="shared" si="25"/>
        <v/>
      </c>
      <c r="Z82" s="82" t="str">
        <f t="shared" si="19"/>
        <v/>
      </c>
      <c r="AA82" t="str">
        <f>IF(COUNTIF(Z82:$Z$203,Z82)=1,"なし","重複")</f>
        <v>重複</v>
      </c>
      <c r="AC82">
        <f>SUMIF($B$3:B82,B82,$O$3:O82)</f>
        <v>0</v>
      </c>
      <c r="AE82">
        <f>IF(AC82=0,0,IF(AC82&lt;10000,VLOOKUP(X82,'data list'!$A$1:$C$48,3,FALSE),0))</f>
        <v>0</v>
      </c>
      <c r="AG82">
        <f t="shared" si="26"/>
        <v>0</v>
      </c>
      <c r="AJ82" t="str">
        <f t="shared" si="27"/>
        <v/>
      </c>
      <c r="AK82">
        <f t="shared" si="28"/>
        <v>0</v>
      </c>
    </row>
    <row r="83" spans="1:37" ht="30" customHeight="1" x14ac:dyDescent="0.2">
      <c r="A83" s="92">
        <v>81</v>
      </c>
      <c r="B83" s="53"/>
      <c r="C83" s="12"/>
      <c r="D83" s="39"/>
      <c r="E83" s="13"/>
      <c r="F83" s="105"/>
      <c r="G83" s="47" t="str">
        <f>IF(F83="","",VLOOKUP(F83,商品リスト!A:D,2,FALSE))</f>
        <v/>
      </c>
      <c r="H83" s="14"/>
      <c r="I83" s="37" t="s">
        <v>234</v>
      </c>
      <c r="J83" s="37"/>
      <c r="K83" s="31" t="str">
        <f>IF(G83="","",INDEX(data!H:H,MATCH("*"&amp;配送先入力シート!G83&amp;"*",data!C:C,0)))</f>
        <v/>
      </c>
      <c r="L83" s="31" t="str">
        <f t="shared" si="21"/>
        <v/>
      </c>
      <c r="M83" s="31">
        <f>VLOOKUP(I83,'data list'!$I$1:$J$13,2,FALSE)</f>
        <v>0</v>
      </c>
      <c r="N83" s="31"/>
      <c r="O83" s="31" t="str">
        <f t="shared" si="22"/>
        <v/>
      </c>
      <c r="P83" s="32" t="str">
        <f t="shared" si="23"/>
        <v/>
      </c>
      <c r="S83" s="7" t="str">
        <f>INDEX(data!B:B,MATCH("*"&amp;配送先入力シート!G83&amp;"*",data!C:C,0))</f>
        <v>code（Ｎｏ【-】）</v>
      </c>
      <c r="T83" s="6" t="str">
        <f>VLOOKUP(S83,data!B:C,2,0)</f>
        <v>item_name</v>
      </c>
      <c r="U83" t="str">
        <f>VLOOKUP(S83,data!B:E,4,0)</f>
        <v>風呂敷検索ワード</v>
      </c>
      <c r="X83" s="6" t="str">
        <f t="shared" si="24"/>
        <v/>
      </c>
      <c r="Y83" s="6" t="str">
        <f t="shared" si="25"/>
        <v/>
      </c>
      <c r="Z83" s="82" t="str">
        <f t="shared" si="19"/>
        <v/>
      </c>
      <c r="AA83" t="str">
        <f>IF(COUNTIF(Z83:$Z$203,Z83)=1,"なし","重複")</f>
        <v>重複</v>
      </c>
      <c r="AC83">
        <f>SUMIF($B$3:B83,B83,$O$3:O83)</f>
        <v>0</v>
      </c>
      <c r="AE83">
        <f>IF(AC83=0,0,IF(AC83&lt;10000,VLOOKUP(X83,'data list'!$A$1:$C$48,3,FALSE),0))</f>
        <v>0</v>
      </c>
      <c r="AG83">
        <f t="shared" si="26"/>
        <v>0</v>
      </c>
      <c r="AJ83" t="str">
        <f t="shared" si="27"/>
        <v/>
      </c>
      <c r="AK83">
        <f t="shared" si="28"/>
        <v>0</v>
      </c>
    </row>
    <row r="84" spans="1:37" ht="30" customHeight="1" x14ac:dyDescent="0.2">
      <c r="A84" s="92">
        <v>82</v>
      </c>
      <c r="B84" s="53"/>
      <c r="C84" s="12"/>
      <c r="D84" s="39"/>
      <c r="E84" s="13"/>
      <c r="F84" s="105"/>
      <c r="G84" s="47" t="str">
        <f>IF(F84="","",VLOOKUP(F84,商品リスト!A:D,2,FALSE))</f>
        <v/>
      </c>
      <c r="H84" s="14"/>
      <c r="I84" s="37" t="s">
        <v>234</v>
      </c>
      <c r="J84" s="37"/>
      <c r="K84" s="31" t="str">
        <f>IF(G84="","",INDEX(data!H:H,MATCH("*"&amp;配送先入力シート!G84&amp;"*",data!C:C,0)))</f>
        <v/>
      </c>
      <c r="L84" s="31" t="str">
        <f t="shared" si="21"/>
        <v/>
      </c>
      <c r="M84" s="31">
        <f>VLOOKUP(I84,'data list'!$I$1:$J$13,2,FALSE)</f>
        <v>0</v>
      </c>
      <c r="N84" s="31"/>
      <c r="O84" s="31" t="str">
        <f t="shared" si="22"/>
        <v/>
      </c>
      <c r="P84" s="32" t="str">
        <f t="shared" si="23"/>
        <v/>
      </c>
      <c r="S84" s="7" t="str">
        <f>INDEX(data!B:B,MATCH("*"&amp;配送先入力シート!G84&amp;"*",data!C:C,0))</f>
        <v>code（Ｎｏ【-】）</v>
      </c>
      <c r="T84" s="6" t="str">
        <f>VLOOKUP(S84,data!B:C,2,0)</f>
        <v>item_name</v>
      </c>
      <c r="U84" t="str">
        <f>VLOOKUP(S84,data!B:E,4,0)</f>
        <v>風呂敷検索ワード</v>
      </c>
      <c r="X84" s="6" t="str">
        <f t="shared" si="24"/>
        <v/>
      </c>
      <c r="Y84" s="6" t="str">
        <f t="shared" si="25"/>
        <v/>
      </c>
      <c r="Z84" s="82" t="str">
        <f t="shared" si="19"/>
        <v/>
      </c>
      <c r="AA84" t="str">
        <f>IF(COUNTIF(Z84:$Z$203,Z84)=1,"なし","重複")</f>
        <v>重複</v>
      </c>
      <c r="AC84">
        <f>SUMIF($B$3:B84,B84,$O$3:O84)</f>
        <v>0</v>
      </c>
      <c r="AE84">
        <f>IF(AC84=0,0,IF(AC84&lt;10000,VLOOKUP(X84,'data list'!$A$1:$C$48,3,FALSE),0))</f>
        <v>0</v>
      </c>
      <c r="AG84">
        <f t="shared" si="26"/>
        <v>0</v>
      </c>
      <c r="AJ84" t="str">
        <f t="shared" si="27"/>
        <v/>
      </c>
      <c r="AK84">
        <f t="shared" si="28"/>
        <v>0</v>
      </c>
    </row>
    <row r="85" spans="1:37" ht="30" customHeight="1" x14ac:dyDescent="0.2">
      <c r="A85" s="92">
        <v>83</v>
      </c>
      <c r="B85" s="53"/>
      <c r="C85" s="12"/>
      <c r="D85" s="39"/>
      <c r="E85" s="13"/>
      <c r="F85" s="105"/>
      <c r="G85" s="47" t="str">
        <f>IF(F85="","",VLOOKUP(F85,商品リスト!A:D,2,FALSE))</f>
        <v/>
      </c>
      <c r="H85" s="14"/>
      <c r="I85" s="37" t="s">
        <v>234</v>
      </c>
      <c r="J85" s="37"/>
      <c r="K85" s="31" t="str">
        <f>IF(G85="","",INDEX(data!H:H,MATCH("*"&amp;配送先入力シート!G85&amp;"*",data!C:C,0)))</f>
        <v/>
      </c>
      <c r="L85" s="31" t="str">
        <f t="shared" si="21"/>
        <v/>
      </c>
      <c r="M85" s="31">
        <f>VLOOKUP(I85,'data list'!$I$1:$J$13,2,FALSE)</f>
        <v>0</v>
      </c>
      <c r="N85" s="31"/>
      <c r="O85" s="31" t="str">
        <f t="shared" si="22"/>
        <v/>
      </c>
      <c r="P85" s="32" t="str">
        <f t="shared" si="23"/>
        <v/>
      </c>
      <c r="S85" s="7" t="str">
        <f>INDEX(data!B:B,MATCH("*"&amp;配送先入力シート!G85&amp;"*",data!C:C,0))</f>
        <v>code（Ｎｏ【-】）</v>
      </c>
      <c r="T85" s="6" t="str">
        <f>VLOOKUP(S85,data!B:C,2,0)</f>
        <v>item_name</v>
      </c>
      <c r="U85" t="str">
        <f>VLOOKUP(S85,data!B:E,4,0)</f>
        <v>風呂敷検索ワード</v>
      </c>
      <c r="X85" s="6" t="str">
        <f t="shared" si="24"/>
        <v/>
      </c>
      <c r="Y85" s="6" t="str">
        <f t="shared" si="25"/>
        <v/>
      </c>
      <c r="Z85" s="82" t="str">
        <f t="shared" si="19"/>
        <v/>
      </c>
      <c r="AA85" t="str">
        <f>IF(COUNTIF(Z85:$Z$203,Z85)=1,"なし","重複")</f>
        <v>重複</v>
      </c>
      <c r="AC85">
        <f>SUMIF($B$3:B85,B85,$O$3:O85)</f>
        <v>0</v>
      </c>
      <c r="AE85">
        <f>IF(AC85=0,0,IF(AC85&lt;10000,VLOOKUP(X85,'data list'!$A$1:$C$48,3,FALSE),0))</f>
        <v>0</v>
      </c>
      <c r="AG85">
        <f t="shared" si="26"/>
        <v>0</v>
      </c>
      <c r="AJ85" t="str">
        <f t="shared" si="27"/>
        <v/>
      </c>
      <c r="AK85">
        <f t="shared" si="28"/>
        <v>0</v>
      </c>
    </row>
    <row r="86" spans="1:37" ht="30" customHeight="1" x14ac:dyDescent="0.2">
      <c r="A86" s="92">
        <v>84</v>
      </c>
      <c r="B86" s="53"/>
      <c r="C86" s="12"/>
      <c r="D86" s="39"/>
      <c r="E86" s="13"/>
      <c r="F86" s="105"/>
      <c r="G86" s="47" t="str">
        <f>IF(F86="","",VLOOKUP(F86,商品リスト!A:D,2,FALSE))</f>
        <v/>
      </c>
      <c r="H86" s="14"/>
      <c r="I86" s="37" t="s">
        <v>234</v>
      </c>
      <c r="J86" s="37"/>
      <c r="K86" s="31" t="str">
        <f>IF(G86="","",INDEX(data!H:H,MATCH("*"&amp;配送先入力シート!G86&amp;"*",data!C:C,0)))</f>
        <v/>
      </c>
      <c r="L86" s="31" t="str">
        <f t="shared" si="21"/>
        <v/>
      </c>
      <c r="M86" s="31">
        <f>VLOOKUP(I86,'data list'!$I$1:$J$13,2,FALSE)</f>
        <v>0</v>
      </c>
      <c r="N86" s="31"/>
      <c r="O86" s="31" t="str">
        <f t="shared" si="22"/>
        <v/>
      </c>
      <c r="P86" s="32" t="str">
        <f t="shared" si="23"/>
        <v/>
      </c>
      <c r="S86" s="7" t="str">
        <f>INDEX(data!B:B,MATCH("*"&amp;配送先入力シート!G86&amp;"*",data!C:C,0))</f>
        <v>code（Ｎｏ【-】）</v>
      </c>
      <c r="T86" s="6" t="str">
        <f>VLOOKUP(S86,data!B:C,2,0)</f>
        <v>item_name</v>
      </c>
      <c r="U86" t="str">
        <f>VLOOKUP(S86,data!B:E,4,0)</f>
        <v>風呂敷検索ワード</v>
      </c>
      <c r="X86" s="6" t="str">
        <f t="shared" si="24"/>
        <v/>
      </c>
      <c r="Y86" s="6" t="str">
        <f t="shared" si="25"/>
        <v/>
      </c>
      <c r="Z86" s="82" t="str">
        <f t="shared" si="19"/>
        <v/>
      </c>
      <c r="AA86" t="str">
        <f>IF(COUNTIF(Z86:$Z$203,Z86)=1,"なし","重複")</f>
        <v>重複</v>
      </c>
      <c r="AC86">
        <f>SUMIF($B$3:B86,B86,$O$3:O86)</f>
        <v>0</v>
      </c>
      <c r="AE86">
        <f>IF(AC86=0,0,IF(AC86&lt;10000,VLOOKUP(X86,'data list'!$A$1:$C$48,3,FALSE),0))</f>
        <v>0</v>
      </c>
      <c r="AG86">
        <f t="shared" si="26"/>
        <v>0</v>
      </c>
      <c r="AK86">
        <f t="shared" si="28"/>
        <v>0</v>
      </c>
    </row>
    <row r="87" spans="1:37" ht="30" customHeight="1" x14ac:dyDescent="0.2">
      <c r="A87" s="92">
        <v>85</v>
      </c>
      <c r="B87" s="53"/>
      <c r="C87" s="12"/>
      <c r="D87" s="39"/>
      <c r="E87" s="13"/>
      <c r="F87" s="105"/>
      <c r="G87" s="47" t="str">
        <f>IF(F87="","",VLOOKUP(F87,商品リスト!A:D,2,FALSE))</f>
        <v/>
      </c>
      <c r="H87" s="14"/>
      <c r="I87" s="37" t="s">
        <v>234</v>
      </c>
      <c r="J87" s="37"/>
      <c r="K87" s="31" t="str">
        <f>IF(G87="","",INDEX(data!H:H,MATCH("*"&amp;配送先入力シート!G87&amp;"*",data!C:C,0)))</f>
        <v/>
      </c>
      <c r="L87" s="31" t="str">
        <f t="shared" si="21"/>
        <v/>
      </c>
      <c r="M87" s="31">
        <f>VLOOKUP(I87,'data list'!$I$1:$J$13,2,FALSE)</f>
        <v>0</v>
      </c>
      <c r="N87" s="31"/>
      <c r="O87" s="31" t="str">
        <f t="shared" si="22"/>
        <v/>
      </c>
      <c r="P87" s="32" t="str">
        <f t="shared" si="23"/>
        <v/>
      </c>
      <c r="S87" s="7" t="str">
        <f>INDEX(data!B:B,MATCH("*"&amp;配送先入力シート!G87&amp;"*",data!C:C,0))</f>
        <v>code（Ｎｏ【-】）</v>
      </c>
      <c r="T87" s="6" t="str">
        <f>VLOOKUP(S87,data!B:C,2,0)</f>
        <v>item_name</v>
      </c>
      <c r="U87" t="str">
        <f>VLOOKUP(S87,data!B:E,4,0)</f>
        <v>風呂敷検索ワード</v>
      </c>
      <c r="X87" s="6" t="str">
        <f t="shared" si="24"/>
        <v/>
      </c>
      <c r="Y87" s="6" t="str">
        <f t="shared" si="25"/>
        <v/>
      </c>
      <c r="Z87" s="82" t="str">
        <f t="shared" si="19"/>
        <v/>
      </c>
      <c r="AA87" t="str">
        <f>IF(COUNTIF(Z87:$Z$203,Z87)=1,"なし","重複")</f>
        <v>重複</v>
      </c>
      <c r="AC87">
        <f>SUMIF($B$3:B87,B87,$O$3:O87)</f>
        <v>0</v>
      </c>
      <c r="AE87">
        <f>IF(AC87=0,0,IF(AC87&lt;10000,VLOOKUP(X87,'data list'!$A$1:$C$48,3,FALSE),0))</f>
        <v>0</v>
      </c>
      <c r="AG87">
        <f t="shared" si="26"/>
        <v>0</v>
      </c>
      <c r="AK87">
        <f t="shared" si="28"/>
        <v>0</v>
      </c>
    </row>
    <row r="88" spans="1:37" ht="30" customHeight="1" x14ac:dyDescent="0.2">
      <c r="A88" s="92">
        <v>86</v>
      </c>
      <c r="B88" s="53"/>
      <c r="C88" s="12"/>
      <c r="D88" s="39"/>
      <c r="E88" s="13"/>
      <c r="F88" s="105"/>
      <c r="G88" s="47" t="str">
        <f>IF(F88="","",VLOOKUP(F88,商品リスト!A:D,2,FALSE))</f>
        <v/>
      </c>
      <c r="H88" s="14"/>
      <c r="I88" s="37" t="s">
        <v>234</v>
      </c>
      <c r="J88" s="37"/>
      <c r="K88" s="31" t="str">
        <f>IF(G88="","",INDEX(data!H:H,MATCH("*"&amp;配送先入力シート!G88&amp;"*",data!C:C,0)))</f>
        <v/>
      </c>
      <c r="L88" s="31" t="str">
        <f t="shared" si="21"/>
        <v/>
      </c>
      <c r="M88" s="31">
        <f>VLOOKUP(I88,'data list'!$I$1:$J$13,2,FALSE)</f>
        <v>0</v>
      </c>
      <c r="N88" s="31"/>
      <c r="O88" s="31" t="str">
        <f t="shared" si="22"/>
        <v/>
      </c>
      <c r="P88" s="32" t="str">
        <f t="shared" si="23"/>
        <v/>
      </c>
      <c r="S88" s="7" t="str">
        <f>INDEX(data!B:B,MATCH("*"&amp;配送先入力シート!G88&amp;"*",data!C:C,0))</f>
        <v>code（Ｎｏ【-】）</v>
      </c>
      <c r="T88" s="6" t="str">
        <f>VLOOKUP(S88,data!B:C,2,0)</f>
        <v>item_name</v>
      </c>
      <c r="U88" t="str">
        <f>VLOOKUP(S88,data!B:E,4,0)</f>
        <v>風呂敷検索ワード</v>
      </c>
      <c r="X88" s="6" t="str">
        <f t="shared" si="24"/>
        <v/>
      </c>
      <c r="Y88" s="6" t="str">
        <f t="shared" si="25"/>
        <v/>
      </c>
      <c r="Z88" s="82" t="str">
        <f t="shared" si="19"/>
        <v/>
      </c>
      <c r="AA88" t="str">
        <f>IF(COUNTIF(Z88:$Z$203,Z88)=1,"なし","重複")</f>
        <v>重複</v>
      </c>
      <c r="AC88">
        <f>SUMIF($B$3:B88,B88,$O$3:O88)</f>
        <v>0</v>
      </c>
      <c r="AE88">
        <f>IF(AC88=0,0,IF(AC88&lt;10000,VLOOKUP(X88,'data list'!$A$1:$C$48,3,FALSE),0))</f>
        <v>0</v>
      </c>
      <c r="AG88">
        <f t="shared" si="26"/>
        <v>0</v>
      </c>
      <c r="AK88">
        <f t="shared" si="28"/>
        <v>0</v>
      </c>
    </row>
    <row r="89" spans="1:37" ht="30" customHeight="1" x14ac:dyDescent="0.2">
      <c r="A89" s="92">
        <v>87</v>
      </c>
      <c r="B89" s="53"/>
      <c r="C89" s="12"/>
      <c r="D89" s="39"/>
      <c r="E89" s="13"/>
      <c r="F89" s="105"/>
      <c r="G89" s="47" t="str">
        <f>IF(F89="","",VLOOKUP(F89,商品リスト!A:D,2,FALSE))</f>
        <v/>
      </c>
      <c r="H89" s="14"/>
      <c r="I89" s="37" t="s">
        <v>234</v>
      </c>
      <c r="J89" s="37"/>
      <c r="K89" s="31" t="str">
        <f>IF(G89="","",INDEX(data!H:H,MATCH("*"&amp;配送先入力シート!G89&amp;"*",data!C:C,0)))</f>
        <v/>
      </c>
      <c r="L89" s="31" t="str">
        <f t="shared" si="21"/>
        <v/>
      </c>
      <c r="M89" s="31">
        <f>VLOOKUP(I89,'data list'!$I$1:$J$13,2,FALSE)</f>
        <v>0</v>
      </c>
      <c r="N89" s="31"/>
      <c r="O89" s="31" t="str">
        <f t="shared" si="22"/>
        <v/>
      </c>
      <c r="P89" s="32" t="str">
        <f t="shared" si="23"/>
        <v/>
      </c>
      <c r="S89" s="7" t="str">
        <f>INDEX(data!B:B,MATCH("*"&amp;配送先入力シート!G89&amp;"*",data!C:C,0))</f>
        <v>code（Ｎｏ【-】）</v>
      </c>
      <c r="T89" s="6" t="str">
        <f>VLOOKUP(S89,data!B:C,2,0)</f>
        <v>item_name</v>
      </c>
      <c r="U89" t="str">
        <f>VLOOKUP(S89,data!B:E,4,0)</f>
        <v>風呂敷検索ワード</v>
      </c>
      <c r="X89" s="6" t="str">
        <f t="shared" si="24"/>
        <v/>
      </c>
      <c r="Y89" s="6" t="str">
        <f t="shared" si="25"/>
        <v/>
      </c>
      <c r="Z89" s="82" t="str">
        <f t="shared" si="19"/>
        <v/>
      </c>
      <c r="AA89" t="str">
        <f>IF(COUNTIF(Z89:$Z$203,Z89)=1,"なし","重複")</f>
        <v>重複</v>
      </c>
      <c r="AC89">
        <f>SUMIF($B$3:B89,B89,$O$3:O89)</f>
        <v>0</v>
      </c>
      <c r="AE89">
        <f>IF(AC89=0,0,IF(AC89&lt;10000,VLOOKUP(X89,'data list'!$A$1:$C$48,3,FALSE),0))</f>
        <v>0</v>
      </c>
      <c r="AG89">
        <f t="shared" si="26"/>
        <v>0</v>
      </c>
      <c r="AK89">
        <f t="shared" si="28"/>
        <v>0</v>
      </c>
    </row>
    <row r="90" spans="1:37" ht="30" customHeight="1" x14ac:dyDescent="0.2">
      <c r="A90" s="92">
        <v>88</v>
      </c>
      <c r="B90" s="53"/>
      <c r="C90" s="12"/>
      <c r="D90" s="39"/>
      <c r="E90" s="13"/>
      <c r="F90" s="105"/>
      <c r="G90" s="47" t="str">
        <f>IF(F90="","",VLOOKUP(F90,商品リスト!A:D,2,FALSE))</f>
        <v/>
      </c>
      <c r="H90" s="14"/>
      <c r="I90" s="37" t="s">
        <v>234</v>
      </c>
      <c r="J90" s="37"/>
      <c r="K90" s="31" t="str">
        <f>IF(G90="","",INDEX(data!H:H,MATCH("*"&amp;配送先入力シート!G90&amp;"*",data!C:C,0)))</f>
        <v/>
      </c>
      <c r="L90" s="31" t="str">
        <f t="shared" si="21"/>
        <v/>
      </c>
      <c r="M90" s="31">
        <f>VLOOKUP(I90,'data list'!$I$1:$J$13,2,FALSE)</f>
        <v>0</v>
      </c>
      <c r="N90" s="31"/>
      <c r="O90" s="31" t="str">
        <f t="shared" si="22"/>
        <v/>
      </c>
      <c r="P90" s="32" t="str">
        <f t="shared" si="23"/>
        <v/>
      </c>
      <c r="S90" s="7" t="str">
        <f>INDEX(data!B:B,MATCH("*"&amp;配送先入力シート!G90&amp;"*",data!C:C,0))</f>
        <v>code（Ｎｏ【-】）</v>
      </c>
      <c r="T90" s="6" t="str">
        <f>VLOOKUP(S90,data!B:C,2,0)</f>
        <v>item_name</v>
      </c>
      <c r="U90" t="str">
        <f>VLOOKUP(S90,data!B:E,4,0)</f>
        <v>風呂敷検索ワード</v>
      </c>
      <c r="X90" s="6" t="str">
        <f t="shared" si="24"/>
        <v/>
      </c>
      <c r="Y90" s="6" t="str">
        <f t="shared" si="25"/>
        <v/>
      </c>
      <c r="Z90" s="82" t="str">
        <f t="shared" si="19"/>
        <v/>
      </c>
      <c r="AA90" t="str">
        <f>IF(COUNTIF(Z90:$Z$203,Z90)=1,"なし","重複")</f>
        <v>重複</v>
      </c>
      <c r="AC90">
        <f>SUMIF($B$3:B90,B90,$O$3:O90)</f>
        <v>0</v>
      </c>
      <c r="AE90">
        <f>IF(AC90=0,0,IF(AC90&lt;10000,VLOOKUP(X90,'data list'!$A$1:$C$48,3,FALSE),0))</f>
        <v>0</v>
      </c>
      <c r="AG90">
        <f t="shared" si="26"/>
        <v>0</v>
      </c>
      <c r="AK90">
        <f t="shared" si="28"/>
        <v>0</v>
      </c>
    </row>
    <row r="91" spans="1:37" ht="30" customHeight="1" x14ac:dyDescent="0.2">
      <c r="A91" s="92">
        <v>89</v>
      </c>
      <c r="B91" s="53"/>
      <c r="C91" s="12"/>
      <c r="D91" s="39"/>
      <c r="E91" s="13"/>
      <c r="F91" s="105"/>
      <c r="G91" s="47" t="str">
        <f>IF(F91="","",VLOOKUP(F91,商品リスト!A:D,2,FALSE))</f>
        <v/>
      </c>
      <c r="H91" s="14"/>
      <c r="I91" s="37" t="s">
        <v>234</v>
      </c>
      <c r="J91" s="37"/>
      <c r="K91" s="31" t="str">
        <f>IF(G91="","",INDEX(data!H:H,MATCH("*"&amp;配送先入力シート!G91&amp;"*",data!C:C,0)))</f>
        <v/>
      </c>
      <c r="L91" s="31" t="str">
        <f t="shared" si="21"/>
        <v/>
      </c>
      <c r="M91" s="31">
        <f>VLOOKUP(I91,'data list'!$I$1:$J$13,2,FALSE)</f>
        <v>0</v>
      </c>
      <c r="N91" s="31"/>
      <c r="O91" s="31" t="str">
        <f t="shared" si="22"/>
        <v/>
      </c>
      <c r="P91" s="32" t="str">
        <f t="shared" si="23"/>
        <v/>
      </c>
      <c r="S91" s="7" t="str">
        <f>INDEX(data!B:B,MATCH("*"&amp;配送先入力シート!G91&amp;"*",data!C:C,0))</f>
        <v>code（Ｎｏ【-】）</v>
      </c>
      <c r="T91" s="6" t="str">
        <f>VLOOKUP(S91,data!B:C,2,0)</f>
        <v>item_name</v>
      </c>
      <c r="U91" t="str">
        <f>VLOOKUP(S91,data!B:E,4,0)</f>
        <v>風呂敷検索ワード</v>
      </c>
      <c r="X91" s="6" t="str">
        <f t="shared" si="24"/>
        <v/>
      </c>
      <c r="Y91" s="6" t="str">
        <f t="shared" si="25"/>
        <v/>
      </c>
      <c r="Z91" s="82" t="str">
        <f t="shared" si="19"/>
        <v/>
      </c>
      <c r="AA91" t="str">
        <f>IF(COUNTIF(Z91:$Z$203,Z91)=1,"なし","重複")</f>
        <v>重複</v>
      </c>
      <c r="AC91">
        <f>SUMIF($B$3:B91,B91,$O$3:O91)</f>
        <v>0</v>
      </c>
      <c r="AE91">
        <f>IF(AC91=0,0,IF(AC91&lt;10000,VLOOKUP(X91,'data list'!$A$1:$C$48,3,FALSE),0))</f>
        <v>0</v>
      </c>
      <c r="AG91">
        <f t="shared" si="26"/>
        <v>0</v>
      </c>
      <c r="AK91">
        <f t="shared" si="28"/>
        <v>0</v>
      </c>
    </row>
    <row r="92" spans="1:37" ht="30" customHeight="1" x14ac:dyDescent="0.2">
      <c r="A92" s="92">
        <v>90</v>
      </c>
      <c r="B92" s="53"/>
      <c r="C92" s="12"/>
      <c r="D92" s="39"/>
      <c r="E92" s="13"/>
      <c r="F92" s="105"/>
      <c r="G92" s="47" t="str">
        <f>IF(F92="","",VLOOKUP(F92,商品リスト!A:D,2,FALSE))</f>
        <v/>
      </c>
      <c r="H92" s="14"/>
      <c r="I92" s="37" t="s">
        <v>234</v>
      </c>
      <c r="J92" s="37"/>
      <c r="K92" s="31" t="str">
        <f>IF(G92="","",INDEX(data!H:H,MATCH("*"&amp;配送先入力シート!G92&amp;"*",data!C:C,0)))</f>
        <v/>
      </c>
      <c r="L92" s="31" t="str">
        <f t="shared" si="21"/>
        <v/>
      </c>
      <c r="M92" s="31">
        <f>VLOOKUP(I92,'data list'!$I$1:$J$13,2,FALSE)</f>
        <v>0</v>
      </c>
      <c r="N92" s="31"/>
      <c r="O92" s="31" t="str">
        <f t="shared" si="22"/>
        <v/>
      </c>
      <c r="P92" s="32" t="str">
        <f t="shared" si="23"/>
        <v/>
      </c>
      <c r="S92" s="7" t="str">
        <f>INDEX(data!B:B,MATCH("*"&amp;配送先入力シート!G92&amp;"*",data!C:C,0))</f>
        <v>code（Ｎｏ【-】）</v>
      </c>
      <c r="T92" s="6" t="str">
        <f>VLOOKUP(S92,data!B:C,2,0)</f>
        <v>item_name</v>
      </c>
      <c r="U92" t="str">
        <f>VLOOKUP(S92,data!B:E,4,0)</f>
        <v>風呂敷検索ワード</v>
      </c>
      <c r="X92" s="6" t="str">
        <f t="shared" si="24"/>
        <v/>
      </c>
      <c r="Y92" s="6" t="str">
        <f t="shared" si="25"/>
        <v/>
      </c>
      <c r="Z92" s="82" t="str">
        <f t="shared" si="19"/>
        <v/>
      </c>
      <c r="AA92" t="str">
        <f>IF(COUNTIF(Z92:$Z$203,Z92)=1,"なし","重複")</f>
        <v>重複</v>
      </c>
      <c r="AC92">
        <f>SUMIF($B$3:B92,B92,$O$3:O92)</f>
        <v>0</v>
      </c>
      <c r="AE92">
        <f>IF(AC92=0,0,IF(AC92&lt;10000,VLOOKUP(X92,'data list'!$A$1:$C$48,3,FALSE),0))</f>
        <v>0</v>
      </c>
      <c r="AG92">
        <f t="shared" si="26"/>
        <v>0</v>
      </c>
      <c r="AK92">
        <f t="shared" si="28"/>
        <v>0</v>
      </c>
    </row>
    <row r="93" spans="1:37" ht="30" customHeight="1" x14ac:dyDescent="0.2">
      <c r="A93" s="92">
        <v>91</v>
      </c>
      <c r="B93" s="53"/>
      <c r="C93" s="12"/>
      <c r="D93" s="39"/>
      <c r="E93" s="13"/>
      <c r="F93" s="105"/>
      <c r="G93" s="47" t="str">
        <f>IF(F93="","",VLOOKUP(F93,商品リスト!A:D,2,FALSE))</f>
        <v/>
      </c>
      <c r="H93" s="14"/>
      <c r="I93" s="37" t="s">
        <v>234</v>
      </c>
      <c r="J93" s="37"/>
      <c r="K93" s="31" t="str">
        <f>IF(G93="","",INDEX(data!H:H,MATCH("*"&amp;配送先入力シート!G93&amp;"*",data!C:C,0)))</f>
        <v/>
      </c>
      <c r="L93" s="31" t="str">
        <f t="shared" si="21"/>
        <v/>
      </c>
      <c r="M93" s="31">
        <f>VLOOKUP(I93,'data list'!$I$1:$J$13,2,FALSE)</f>
        <v>0</v>
      </c>
      <c r="N93" s="31"/>
      <c r="O93" s="31" t="str">
        <f t="shared" si="22"/>
        <v/>
      </c>
      <c r="P93" s="32" t="str">
        <f t="shared" si="23"/>
        <v/>
      </c>
      <c r="S93" s="7" t="str">
        <f>INDEX(data!B:B,MATCH("*"&amp;配送先入力シート!G93&amp;"*",data!C:C,0))</f>
        <v>code（Ｎｏ【-】）</v>
      </c>
      <c r="T93" s="6" t="str">
        <f>VLOOKUP(S93,data!B:C,2,0)</f>
        <v>item_name</v>
      </c>
      <c r="U93" t="str">
        <f>VLOOKUP(S93,data!B:E,4,0)</f>
        <v>風呂敷検索ワード</v>
      </c>
      <c r="X93" s="6" t="str">
        <f t="shared" si="24"/>
        <v/>
      </c>
      <c r="Y93" s="6" t="str">
        <f t="shared" si="25"/>
        <v/>
      </c>
      <c r="Z93" s="82" t="str">
        <f t="shared" si="19"/>
        <v/>
      </c>
      <c r="AA93" t="str">
        <f>IF(COUNTIF(Z93:$Z$203,Z93)=1,"なし","重複")</f>
        <v>重複</v>
      </c>
      <c r="AC93">
        <f>SUMIF($B$3:B93,B93,$O$3:O93)</f>
        <v>0</v>
      </c>
      <c r="AE93">
        <f>IF(AC93=0,0,IF(AC93&lt;10000,VLOOKUP(X93,'data list'!$A$1:$C$48,3,FALSE),0))</f>
        <v>0</v>
      </c>
      <c r="AG93">
        <f t="shared" si="26"/>
        <v>0</v>
      </c>
      <c r="AK93">
        <f t="shared" si="28"/>
        <v>0</v>
      </c>
    </row>
    <row r="94" spans="1:37" ht="30" customHeight="1" x14ac:dyDescent="0.2">
      <c r="A94" s="92">
        <v>92</v>
      </c>
      <c r="B94" s="53"/>
      <c r="C94" s="12"/>
      <c r="D94" s="39"/>
      <c r="E94" s="13"/>
      <c r="F94" s="105"/>
      <c r="G94" s="47" t="str">
        <f>IF(F94="","",VLOOKUP(F94,商品リスト!A:D,2,FALSE))</f>
        <v/>
      </c>
      <c r="H94" s="14"/>
      <c r="I94" s="37" t="s">
        <v>234</v>
      </c>
      <c r="J94" s="37"/>
      <c r="K94" s="31" t="str">
        <f>IF(G94="","",INDEX(data!H:H,MATCH("*"&amp;配送先入力シート!G94&amp;"*",data!C:C,0)))</f>
        <v/>
      </c>
      <c r="L94" s="31" t="str">
        <f t="shared" si="21"/>
        <v/>
      </c>
      <c r="M94" s="31">
        <f>VLOOKUP(I94,'data list'!$I$1:$J$13,2,FALSE)</f>
        <v>0</v>
      </c>
      <c r="N94" s="31"/>
      <c r="O94" s="31" t="str">
        <f t="shared" si="22"/>
        <v/>
      </c>
      <c r="P94" s="32" t="str">
        <f t="shared" si="23"/>
        <v/>
      </c>
      <c r="S94" s="7" t="str">
        <f>INDEX(data!B:B,MATCH("*"&amp;配送先入力シート!G94&amp;"*",data!C:C,0))</f>
        <v>code（Ｎｏ【-】）</v>
      </c>
      <c r="T94" s="6" t="str">
        <f>VLOOKUP(S94,data!B:C,2,0)</f>
        <v>item_name</v>
      </c>
      <c r="U94" t="str">
        <f>VLOOKUP(S94,data!B:E,4,0)</f>
        <v>風呂敷検索ワード</v>
      </c>
      <c r="X94" s="6" t="str">
        <f t="shared" si="24"/>
        <v/>
      </c>
      <c r="Y94" s="6" t="str">
        <f t="shared" si="25"/>
        <v/>
      </c>
      <c r="Z94" s="82" t="str">
        <f t="shared" si="19"/>
        <v/>
      </c>
      <c r="AA94" t="str">
        <f>IF(COUNTIF(Z94:$Z$203,Z94)=1,"なし","重複")</f>
        <v>重複</v>
      </c>
      <c r="AC94">
        <f>SUMIF($B$3:B94,B94,$O$3:O94)</f>
        <v>0</v>
      </c>
      <c r="AE94">
        <f>IF(AC94=0,0,IF(AC94&lt;10000,VLOOKUP(X94,'data list'!$A$1:$C$48,3,FALSE),0))</f>
        <v>0</v>
      </c>
      <c r="AG94">
        <f t="shared" si="26"/>
        <v>0</v>
      </c>
      <c r="AK94">
        <f t="shared" si="28"/>
        <v>0</v>
      </c>
    </row>
    <row r="95" spans="1:37" ht="30" customHeight="1" x14ac:dyDescent="0.2">
      <c r="A95" s="92">
        <v>93</v>
      </c>
      <c r="B95" s="53"/>
      <c r="C95" s="12"/>
      <c r="D95" s="39"/>
      <c r="E95" s="13"/>
      <c r="F95" s="105"/>
      <c r="G95" s="47" t="str">
        <f>IF(F95="","",VLOOKUP(F95,商品リスト!A:D,2,FALSE))</f>
        <v/>
      </c>
      <c r="H95" s="14"/>
      <c r="I95" s="37" t="s">
        <v>234</v>
      </c>
      <c r="J95" s="37"/>
      <c r="K95" s="31" t="str">
        <f>IF(G95="","",INDEX(data!H:H,MATCH("*"&amp;配送先入力シート!G95&amp;"*",data!C:C,0)))</f>
        <v/>
      </c>
      <c r="L95" s="31" t="str">
        <f t="shared" si="21"/>
        <v/>
      </c>
      <c r="M95" s="31">
        <f>VLOOKUP(I95,'data list'!$I$1:$J$13,2,FALSE)</f>
        <v>0</v>
      </c>
      <c r="N95" s="31"/>
      <c r="O95" s="31" t="str">
        <f t="shared" si="22"/>
        <v/>
      </c>
      <c r="P95" s="32" t="str">
        <f t="shared" si="23"/>
        <v/>
      </c>
      <c r="S95" s="7" t="str">
        <f>INDEX(data!B:B,MATCH("*"&amp;配送先入力シート!G95&amp;"*",data!C:C,0))</f>
        <v>code（Ｎｏ【-】）</v>
      </c>
      <c r="T95" s="6" t="str">
        <f>VLOOKUP(S95,data!B:C,2,0)</f>
        <v>item_name</v>
      </c>
      <c r="U95" t="str">
        <f>VLOOKUP(S95,data!B:E,4,0)</f>
        <v>風呂敷検索ワード</v>
      </c>
      <c r="X95" s="6" t="str">
        <f t="shared" si="24"/>
        <v/>
      </c>
      <c r="Y95" s="6" t="str">
        <f t="shared" si="25"/>
        <v/>
      </c>
      <c r="Z95" s="82" t="str">
        <f t="shared" si="19"/>
        <v/>
      </c>
      <c r="AA95" t="str">
        <f>IF(COUNTIF(Z95:$Z$203,Z95)=1,"なし","重複")</f>
        <v>重複</v>
      </c>
      <c r="AC95">
        <f>SUMIF($B$3:B95,B95,$O$3:O95)</f>
        <v>0</v>
      </c>
      <c r="AE95">
        <f>IF(AC95=0,0,IF(AC95&lt;10000,VLOOKUP(X95,'data list'!$A$1:$C$48,3,FALSE),0))</f>
        <v>0</v>
      </c>
      <c r="AG95">
        <f t="shared" si="26"/>
        <v>0</v>
      </c>
      <c r="AK95">
        <f t="shared" si="28"/>
        <v>0</v>
      </c>
    </row>
    <row r="96" spans="1:37" ht="30" customHeight="1" x14ac:dyDescent="0.2">
      <c r="A96" s="92">
        <v>94</v>
      </c>
      <c r="B96" s="53"/>
      <c r="C96" s="12"/>
      <c r="D96" s="39"/>
      <c r="E96" s="13"/>
      <c r="F96" s="105"/>
      <c r="G96" s="47" t="str">
        <f>IF(F96="","",VLOOKUP(F96,商品リスト!A:D,2,FALSE))</f>
        <v/>
      </c>
      <c r="H96" s="14"/>
      <c r="I96" s="37" t="s">
        <v>234</v>
      </c>
      <c r="J96" s="37"/>
      <c r="K96" s="31" t="str">
        <f>IF(G96="","",INDEX(data!H:H,MATCH("*"&amp;配送先入力シート!G96&amp;"*",data!C:C,0)))</f>
        <v/>
      </c>
      <c r="L96" s="31" t="str">
        <f t="shared" si="21"/>
        <v/>
      </c>
      <c r="M96" s="31">
        <f>VLOOKUP(I96,'data list'!$I$1:$J$13,2,FALSE)</f>
        <v>0</v>
      </c>
      <c r="N96" s="31"/>
      <c r="O96" s="31" t="str">
        <f t="shared" si="22"/>
        <v/>
      </c>
      <c r="P96" s="32" t="str">
        <f t="shared" si="23"/>
        <v/>
      </c>
      <c r="S96" s="7" t="str">
        <f>INDEX(data!B:B,MATCH("*"&amp;配送先入力シート!G96&amp;"*",data!C:C,0))</f>
        <v>code（Ｎｏ【-】）</v>
      </c>
      <c r="T96" s="6" t="str">
        <f>VLOOKUP(S96,data!B:C,2,0)</f>
        <v>item_name</v>
      </c>
      <c r="U96" t="str">
        <f>VLOOKUP(S96,data!B:E,4,0)</f>
        <v>風呂敷検索ワード</v>
      </c>
      <c r="X96" s="6" t="str">
        <f t="shared" si="24"/>
        <v/>
      </c>
      <c r="Y96" s="6" t="str">
        <f t="shared" si="25"/>
        <v/>
      </c>
      <c r="Z96" s="82" t="str">
        <f t="shared" si="19"/>
        <v/>
      </c>
      <c r="AA96" t="str">
        <f>IF(COUNTIF(Z96:$Z$203,Z96)=1,"なし","重複")</f>
        <v>重複</v>
      </c>
      <c r="AC96">
        <f>SUMIF($B$3:B96,B96,$O$3:O96)</f>
        <v>0</v>
      </c>
      <c r="AE96">
        <f>IF(AC96=0,0,IF(AC96&lt;10000,VLOOKUP(X96,'data list'!$A$1:$C$48,3,FALSE),0))</f>
        <v>0</v>
      </c>
      <c r="AG96">
        <f t="shared" si="26"/>
        <v>0</v>
      </c>
      <c r="AK96">
        <f t="shared" si="28"/>
        <v>0</v>
      </c>
    </row>
    <row r="97" spans="1:37" ht="30" customHeight="1" x14ac:dyDescent="0.2">
      <c r="A97" s="92">
        <v>95</v>
      </c>
      <c r="B97" s="53"/>
      <c r="C97" s="12"/>
      <c r="D97" s="39"/>
      <c r="E97" s="13"/>
      <c r="F97" s="105"/>
      <c r="G97" s="47" t="str">
        <f>IF(F97="","",VLOOKUP(F97,商品リスト!A:D,2,FALSE))</f>
        <v/>
      </c>
      <c r="H97" s="14"/>
      <c r="I97" s="37" t="s">
        <v>234</v>
      </c>
      <c r="J97" s="37"/>
      <c r="K97" s="31" t="str">
        <f>IF(G97="","",INDEX(data!H:H,MATCH("*"&amp;配送先入力シート!G97&amp;"*",data!C:C,0)))</f>
        <v/>
      </c>
      <c r="L97" s="31" t="str">
        <f t="shared" si="21"/>
        <v/>
      </c>
      <c r="M97" s="31">
        <f>VLOOKUP(I97,'data list'!$I$1:$J$13,2,FALSE)</f>
        <v>0</v>
      </c>
      <c r="N97" s="31"/>
      <c r="O97" s="31" t="str">
        <f t="shared" si="22"/>
        <v/>
      </c>
      <c r="P97" s="32" t="str">
        <f t="shared" si="23"/>
        <v/>
      </c>
      <c r="S97" s="7" t="str">
        <f>INDEX(data!B:B,MATCH("*"&amp;配送先入力シート!G97&amp;"*",data!C:C,0))</f>
        <v>code（Ｎｏ【-】）</v>
      </c>
      <c r="T97" s="6" t="str">
        <f>VLOOKUP(S97,data!B:C,2,0)</f>
        <v>item_name</v>
      </c>
      <c r="U97" t="str">
        <f>VLOOKUP(S97,data!B:E,4,0)</f>
        <v>風呂敷検索ワード</v>
      </c>
      <c r="X97" s="6" t="str">
        <f t="shared" si="24"/>
        <v/>
      </c>
      <c r="Y97" s="6" t="str">
        <f t="shared" si="25"/>
        <v/>
      </c>
      <c r="Z97" s="82" t="str">
        <f t="shared" si="19"/>
        <v/>
      </c>
      <c r="AA97" t="str">
        <f>IF(COUNTIF(Z97:$Z$203,Z97)=1,"なし","重複")</f>
        <v>重複</v>
      </c>
      <c r="AC97">
        <f>SUMIF($B$3:B97,B97,$O$3:O97)</f>
        <v>0</v>
      </c>
      <c r="AE97">
        <f>IF(AC97=0,0,IF(AC97&lt;10000,VLOOKUP(X97,'data list'!$A$1:$C$48,3,FALSE),0))</f>
        <v>0</v>
      </c>
      <c r="AG97">
        <f t="shared" si="26"/>
        <v>0</v>
      </c>
      <c r="AK97">
        <f t="shared" si="28"/>
        <v>0</v>
      </c>
    </row>
    <row r="98" spans="1:37" ht="30" customHeight="1" x14ac:dyDescent="0.2">
      <c r="A98" s="92">
        <v>96</v>
      </c>
      <c r="B98" s="53"/>
      <c r="C98" s="12"/>
      <c r="D98" s="39"/>
      <c r="E98" s="13"/>
      <c r="F98" s="105"/>
      <c r="G98" s="47" t="str">
        <f>IF(F98="","",VLOOKUP(F98,商品リスト!A:D,2,FALSE))</f>
        <v/>
      </c>
      <c r="H98" s="14"/>
      <c r="I98" s="37" t="s">
        <v>234</v>
      </c>
      <c r="J98" s="37"/>
      <c r="K98" s="31" t="str">
        <f>IF(G98="","",INDEX(data!H:H,MATCH("*"&amp;配送先入力シート!G98&amp;"*",data!C:C,0)))</f>
        <v/>
      </c>
      <c r="L98" s="31" t="str">
        <f t="shared" si="21"/>
        <v/>
      </c>
      <c r="M98" s="31">
        <f>VLOOKUP(I98,'data list'!$I$1:$J$13,2,FALSE)</f>
        <v>0</v>
      </c>
      <c r="N98" s="31"/>
      <c r="O98" s="31" t="str">
        <f t="shared" si="22"/>
        <v/>
      </c>
      <c r="P98" s="32" t="str">
        <f t="shared" si="23"/>
        <v/>
      </c>
      <c r="S98" s="7" t="str">
        <f>INDEX(data!B:B,MATCH("*"&amp;配送先入力シート!G98&amp;"*",data!C:C,0))</f>
        <v>code（Ｎｏ【-】）</v>
      </c>
      <c r="T98" s="6" t="str">
        <f>VLOOKUP(S98,data!B:C,2,0)</f>
        <v>item_name</v>
      </c>
      <c r="U98" t="str">
        <f>VLOOKUP(S98,data!B:E,4,0)</f>
        <v>風呂敷検索ワード</v>
      </c>
      <c r="X98" s="6" t="str">
        <f t="shared" si="24"/>
        <v/>
      </c>
      <c r="Y98" s="6" t="str">
        <f t="shared" si="25"/>
        <v/>
      </c>
      <c r="Z98" s="82" t="str">
        <f t="shared" si="19"/>
        <v/>
      </c>
      <c r="AA98" t="str">
        <f>IF(COUNTIF(Z98:$Z$203,Z98)=1,"なし","重複")</f>
        <v>重複</v>
      </c>
      <c r="AC98">
        <f>SUMIF($B$3:B98,B98,$O$3:O98)</f>
        <v>0</v>
      </c>
      <c r="AE98">
        <f>IF(AC98=0,0,IF(AC98&lt;10000,VLOOKUP(X98,'data list'!$A$1:$C$48,3,FALSE),0))</f>
        <v>0</v>
      </c>
      <c r="AG98">
        <f t="shared" si="26"/>
        <v>0</v>
      </c>
      <c r="AK98">
        <f t="shared" si="28"/>
        <v>0</v>
      </c>
    </row>
    <row r="99" spans="1:37" ht="30" customHeight="1" x14ac:dyDescent="0.2">
      <c r="A99" s="92">
        <v>97</v>
      </c>
      <c r="B99" s="53"/>
      <c r="C99" s="12"/>
      <c r="D99" s="39"/>
      <c r="E99" s="13"/>
      <c r="F99" s="105"/>
      <c r="G99" s="47" t="str">
        <f>IF(F99="","",VLOOKUP(F99,商品リスト!A:D,2,FALSE))</f>
        <v/>
      </c>
      <c r="H99" s="14"/>
      <c r="I99" s="37" t="s">
        <v>234</v>
      </c>
      <c r="J99" s="37"/>
      <c r="K99" s="31" t="str">
        <f>IF(G99="","",INDEX(data!H:H,MATCH("*"&amp;配送先入力シート!G99&amp;"*",data!C:C,0)))</f>
        <v/>
      </c>
      <c r="L99" s="31" t="str">
        <f t="shared" si="21"/>
        <v/>
      </c>
      <c r="M99" s="31">
        <f>VLOOKUP(I99,'data list'!$I$1:$J$13,2,FALSE)</f>
        <v>0</v>
      </c>
      <c r="N99" s="31"/>
      <c r="O99" s="31" t="str">
        <f t="shared" si="22"/>
        <v/>
      </c>
      <c r="P99" s="32" t="str">
        <f t="shared" si="23"/>
        <v/>
      </c>
      <c r="S99" s="7" t="str">
        <f>INDEX(data!B:B,MATCH("*"&amp;配送先入力シート!G99&amp;"*",data!C:C,0))</f>
        <v>code（Ｎｏ【-】）</v>
      </c>
      <c r="T99" s="6" t="str">
        <f>VLOOKUP(S99,data!B:C,2,0)</f>
        <v>item_name</v>
      </c>
      <c r="U99" t="str">
        <f>VLOOKUP(S99,data!B:E,4,0)</f>
        <v>風呂敷検索ワード</v>
      </c>
      <c r="X99" s="6" t="str">
        <f t="shared" si="24"/>
        <v/>
      </c>
      <c r="Y99" s="6" t="str">
        <f t="shared" si="25"/>
        <v/>
      </c>
      <c r="Z99" s="82" t="str">
        <f t="shared" si="19"/>
        <v/>
      </c>
      <c r="AA99" t="str">
        <f>IF(COUNTIF(Z99:$Z$203,Z99)=1,"なし","重複")</f>
        <v>重複</v>
      </c>
      <c r="AC99">
        <f>SUMIF($B$3:B99,B99,$O$3:O99)</f>
        <v>0</v>
      </c>
      <c r="AE99">
        <f>IF(AC99=0,0,IF(AC99&lt;10000,VLOOKUP(X99,'data list'!$A$1:$C$48,3,FALSE),0))</f>
        <v>0</v>
      </c>
      <c r="AG99">
        <f t="shared" si="26"/>
        <v>0</v>
      </c>
      <c r="AK99">
        <f t="shared" si="28"/>
        <v>0</v>
      </c>
    </row>
    <row r="100" spans="1:37" ht="30" customHeight="1" x14ac:dyDescent="0.2">
      <c r="A100" s="92">
        <v>98</v>
      </c>
      <c r="B100" s="53"/>
      <c r="C100" s="12"/>
      <c r="D100" s="39"/>
      <c r="E100" s="13"/>
      <c r="F100" s="105"/>
      <c r="G100" s="47" t="str">
        <f>IF(F100="","",VLOOKUP(F100,商品リスト!A:D,2,FALSE))</f>
        <v/>
      </c>
      <c r="H100" s="14"/>
      <c r="I100" s="37" t="s">
        <v>234</v>
      </c>
      <c r="J100" s="37"/>
      <c r="K100" s="31" t="str">
        <f>IF(G100="","",INDEX(data!H:H,MATCH("*"&amp;配送先入力シート!G100&amp;"*",data!C:C,0)))</f>
        <v/>
      </c>
      <c r="L100" s="31" t="str">
        <f t="shared" si="21"/>
        <v/>
      </c>
      <c r="M100" s="31">
        <f>VLOOKUP(I100,'data list'!$I$1:$J$13,2,FALSE)</f>
        <v>0</v>
      </c>
      <c r="N100" s="31"/>
      <c r="O100" s="31" t="str">
        <f t="shared" si="22"/>
        <v/>
      </c>
      <c r="P100" s="32" t="str">
        <f t="shared" si="23"/>
        <v/>
      </c>
      <c r="S100" s="7" t="str">
        <f>INDEX(data!B:B,MATCH("*"&amp;配送先入力シート!G100&amp;"*",data!C:C,0))</f>
        <v>code（Ｎｏ【-】）</v>
      </c>
      <c r="T100" s="6" t="str">
        <f>VLOOKUP(S100,data!B:C,2,0)</f>
        <v>item_name</v>
      </c>
      <c r="U100" t="str">
        <f>VLOOKUP(S100,data!B:E,4,0)</f>
        <v>風呂敷検索ワード</v>
      </c>
      <c r="X100" s="6" t="str">
        <f t="shared" si="24"/>
        <v/>
      </c>
      <c r="Y100" s="6" t="str">
        <f t="shared" si="25"/>
        <v/>
      </c>
      <c r="Z100" s="82" t="str">
        <f t="shared" si="19"/>
        <v/>
      </c>
      <c r="AA100" t="str">
        <f>IF(COUNTIF(Z100:$Z$203,Z100)=1,"なし","重複")</f>
        <v>重複</v>
      </c>
      <c r="AC100">
        <f>SUMIF($B$3:B100,B100,$O$3:O100)</f>
        <v>0</v>
      </c>
      <c r="AE100">
        <f>IF(AC100=0,0,IF(AC100&lt;10000,VLOOKUP(X100,'data list'!$A$1:$C$48,3,FALSE),0))</f>
        <v>0</v>
      </c>
      <c r="AG100">
        <f t="shared" si="26"/>
        <v>0</v>
      </c>
      <c r="AK100">
        <f t="shared" si="28"/>
        <v>0</v>
      </c>
    </row>
    <row r="101" spans="1:37" ht="30" customHeight="1" x14ac:dyDescent="0.2">
      <c r="A101" s="92">
        <v>99</v>
      </c>
      <c r="B101" s="53"/>
      <c r="C101" s="12"/>
      <c r="D101" s="39"/>
      <c r="E101" s="13"/>
      <c r="F101" s="105"/>
      <c r="G101" s="47" t="str">
        <f>IF(F101="","",VLOOKUP(F101,商品リスト!A:D,2,FALSE))</f>
        <v/>
      </c>
      <c r="H101" s="14"/>
      <c r="I101" s="37" t="s">
        <v>234</v>
      </c>
      <c r="J101" s="37"/>
      <c r="K101" s="31" t="str">
        <f>IF(G101="","",INDEX(data!H:H,MATCH("*"&amp;配送先入力シート!G101&amp;"*",data!C:C,0)))</f>
        <v/>
      </c>
      <c r="L101" s="31" t="str">
        <f t="shared" si="21"/>
        <v/>
      </c>
      <c r="M101" s="31">
        <f>VLOOKUP(I101,'data list'!$I$1:$J$13,2,FALSE)</f>
        <v>0</v>
      </c>
      <c r="N101" s="31"/>
      <c r="O101" s="31" t="str">
        <f t="shared" si="22"/>
        <v/>
      </c>
      <c r="P101" s="32" t="str">
        <f t="shared" si="23"/>
        <v/>
      </c>
      <c r="S101" s="7" t="str">
        <f>INDEX(data!B:B,MATCH("*"&amp;配送先入力シート!G101&amp;"*",data!C:C,0))</f>
        <v>code（Ｎｏ【-】）</v>
      </c>
      <c r="T101" s="6" t="str">
        <f>VLOOKUP(S101,data!B:C,2,0)</f>
        <v>item_name</v>
      </c>
      <c r="U101" t="str">
        <f>VLOOKUP(S101,data!B:E,4,0)</f>
        <v>風呂敷検索ワード</v>
      </c>
      <c r="X101" s="6" t="str">
        <f t="shared" si="24"/>
        <v/>
      </c>
      <c r="Y101" s="6" t="str">
        <f t="shared" si="25"/>
        <v/>
      </c>
      <c r="Z101" s="82" t="str">
        <f t="shared" si="19"/>
        <v/>
      </c>
      <c r="AA101" t="str">
        <f>IF(COUNTIF(Z101:$Z$203,Z101)=1,"なし","重複")</f>
        <v>重複</v>
      </c>
      <c r="AC101">
        <f>SUMIF($B$3:B101,B101,$O$3:O101)</f>
        <v>0</v>
      </c>
      <c r="AE101">
        <f>IF(AC101=0,0,IF(AC101&lt;10000,VLOOKUP(X101,'data list'!$A$1:$C$48,3,FALSE),0))</f>
        <v>0</v>
      </c>
      <c r="AG101">
        <f t="shared" si="26"/>
        <v>0</v>
      </c>
      <c r="AK101">
        <f t="shared" si="28"/>
        <v>0</v>
      </c>
    </row>
    <row r="102" spans="1:37" ht="30" customHeight="1" x14ac:dyDescent="0.2">
      <c r="A102" s="92">
        <v>100</v>
      </c>
      <c r="B102" s="53"/>
      <c r="C102" s="12"/>
      <c r="D102" s="39"/>
      <c r="E102" s="13"/>
      <c r="F102" s="105"/>
      <c r="G102" s="47" t="str">
        <f>IF(F102="","",VLOOKUP(F102,商品リスト!A:D,2,FALSE))</f>
        <v/>
      </c>
      <c r="H102" s="14"/>
      <c r="I102" s="37" t="s">
        <v>234</v>
      </c>
      <c r="J102" s="37"/>
      <c r="K102" s="31" t="str">
        <f>IF(G102="","",INDEX(data!H:H,MATCH("*"&amp;配送先入力シート!G102&amp;"*",data!C:C,0)))</f>
        <v/>
      </c>
      <c r="L102" s="31" t="str">
        <f t="shared" si="21"/>
        <v/>
      </c>
      <c r="M102" s="31">
        <f>VLOOKUP(I102,'data list'!$I$1:$J$13,2,FALSE)</f>
        <v>0</v>
      </c>
      <c r="N102" s="31"/>
      <c r="O102" s="31" t="str">
        <f t="shared" si="22"/>
        <v/>
      </c>
      <c r="P102" s="32" t="str">
        <f t="shared" si="23"/>
        <v/>
      </c>
      <c r="S102" s="7" t="str">
        <f>INDEX(data!B:B,MATCH("*"&amp;配送先入力シート!G102&amp;"*",data!C:C,0))</f>
        <v>code（Ｎｏ【-】）</v>
      </c>
      <c r="T102" s="6" t="str">
        <f>VLOOKUP(S102,data!B:C,2,0)</f>
        <v>item_name</v>
      </c>
      <c r="U102" t="str">
        <f>VLOOKUP(S102,data!B:E,4,0)</f>
        <v>風呂敷検索ワード</v>
      </c>
      <c r="X102" s="6" t="str">
        <f t="shared" si="24"/>
        <v/>
      </c>
      <c r="Y102" s="6" t="str">
        <f t="shared" si="25"/>
        <v/>
      </c>
      <c r="Z102" s="82" t="str">
        <f t="shared" si="19"/>
        <v/>
      </c>
      <c r="AA102" t="str">
        <f>IF(COUNTIF(Z102:$Z$203,Z102)=1,"なし","重複")</f>
        <v>重複</v>
      </c>
      <c r="AC102">
        <f>SUMIF($B$3:B102,B102,$O$3:O102)</f>
        <v>0</v>
      </c>
      <c r="AE102">
        <f>IF(AC102=0,0,IF(AC102&lt;10000,VLOOKUP(X102,'data list'!$A$1:$C$48,3,FALSE),0))</f>
        <v>0</v>
      </c>
      <c r="AG102">
        <f t="shared" si="26"/>
        <v>0</v>
      </c>
      <c r="AK102">
        <f t="shared" si="28"/>
        <v>0</v>
      </c>
    </row>
    <row r="103" spans="1:37" ht="30" customHeight="1" x14ac:dyDescent="0.2">
      <c r="A103" s="92">
        <v>101</v>
      </c>
      <c r="B103" s="53"/>
      <c r="C103" s="12"/>
      <c r="D103" s="39"/>
      <c r="E103" s="13"/>
      <c r="F103" s="105"/>
      <c r="G103" s="47" t="str">
        <f>IF(F103="","",VLOOKUP(F103,商品リスト!A:D,2,FALSE))</f>
        <v/>
      </c>
      <c r="H103" s="14"/>
      <c r="I103" s="37" t="s">
        <v>234</v>
      </c>
      <c r="J103" s="37"/>
      <c r="K103" s="31" t="str">
        <f>IF(G103="","",INDEX(data!H:H,MATCH("*"&amp;配送先入力シート!G103&amp;"*",data!C:C,0)))</f>
        <v/>
      </c>
      <c r="L103" s="31" t="str">
        <f t="shared" si="21"/>
        <v/>
      </c>
      <c r="M103" s="31">
        <f>VLOOKUP(I103,'data list'!$I$1:$J$13,2,FALSE)</f>
        <v>0</v>
      </c>
      <c r="N103" s="31"/>
      <c r="O103" s="31" t="str">
        <f t="shared" si="22"/>
        <v/>
      </c>
      <c r="P103" s="32" t="str">
        <f t="shared" si="23"/>
        <v/>
      </c>
      <c r="S103" s="7" t="str">
        <f>INDEX(data!B:B,MATCH("*"&amp;配送先入力シート!G103&amp;"*",data!C:C,0))</f>
        <v>code（Ｎｏ【-】）</v>
      </c>
      <c r="T103" s="6" t="str">
        <f>VLOOKUP(S103,data!B:C,2,0)</f>
        <v>item_name</v>
      </c>
      <c r="U103" t="str">
        <f>VLOOKUP(S103,data!B:E,4,0)</f>
        <v>風呂敷検索ワード</v>
      </c>
      <c r="X103" s="6" t="str">
        <f t="shared" si="24"/>
        <v/>
      </c>
      <c r="Y103" s="6" t="str">
        <f t="shared" si="25"/>
        <v/>
      </c>
      <c r="Z103" s="82" t="str">
        <f t="shared" si="19"/>
        <v/>
      </c>
      <c r="AA103" t="str">
        <f>IF(COUNTIF(Z103:$Z$203,Z103)=1,"なし","重複")</f>
        <v>重複</v>
      </c>
      <c r="AC103">
        <f>SUMIF($B$3:B103,B103,$O$3:O103)</f>
        <v>0</v>
      </c>
      <c r="AE103">
        <f>IF(AC103=0,0,IF(AC103&lt;10000,VLOOKUP(X103,'data list'!$A$1:$C$48,3,FALSE),0))</f>
        <v>0</v>
      </c>
      <c r="AG103">
        <f t="shared" si="26"/>
        <v>0</v>
      </c>
      <c r="AK103">
        <f t="shared" si="28"/>
        <v>0</v>
      </c>
    </row>
    <row r="104" spans="1:37" ht="30" customHeight="1" x14ac:dyDescent="0.2">
      <c r="A104" s="92">
        <v>102</v>
      </c>
      <c r="B104" s="53"/>
      <c r="C104" s="12"/>
      <c r="D104" s="39"/>
      <c r="E104" s="13"/>
      <c r="F104" s="105"/>
      <c r="G104" s="47" t="str">
        <f>IF(F104="","",VLOOKUP(F104,商品リスト!A:D,2,FALSE))</f>
        <v/>
      </c>
      <c r="H104" s="14"/>
      <c r="I104" s="37" t="s">
        <v>234</v>
      </c>
      <c r="J104" s="37"/>
      <c r="K104" s="31" t="str">
        <f>IF(G104="","",INDEX(data!H:H,MATCH("*"&amp;配送先入力シート!G104&amp;"*",data!C:C,0)))</f>
        <v/>
      </c>
      <c r="L104" s="31" t="str">
        <f t="shared" si="21"/>
        <v/>
      </c>
      <c r="M104" s="31">
        <f>VLOOKUP(I104,'data list'!$I$1:$J$13,2,FALSE)</f>
        <v>0</v>
      </c>
      <c r="N104" s="31"/>
      <c r="O104" s="31" t="str">
        <f t="shared" si="22"/>
        <v/>
      </c>
      <c r="P104" s="32" t="str">
        <f t="shared" si="23"/>
        <v/>
      </c>
      <c r="S104" s="7" t="str">
        <f>INDEX(data!B:B,MATCH("*"&amp;配送先入力シート!G104&amp;"*",data!C:C,0))</f>
        <v>code（Ｎｏ【-】）</v>
      </c>
      <c r="T104" s="6" t="str">
        <f>VLOOKUP(S104,data!B:C,2,0)</f>
        <v>item_name</v>
      </c>
      <c r="U104" t="str">
        <f>VLOOKUP(S104,data!B:E,4,0)</f>
        <v>風呂敷検索ワード</v>
      </c>
      <c r="X104" s="6" t="str">
        <f t="shared" si="24"/>
        <v/>
      </c>
      <c r="Y104" s="6" t="str">
        <f t="shared" si="25"/>
        <v/>
      </c>
      <c r="Z104" s="82" t="str">
        <f t="shared" si="19"/>
        <v/>
      </c>
      <c r="AA104" t="str">
        <f>IF(COUNTIF(Z104:$Z$203,Z104)=1,"なし","重複")</f>
        <v>重複</v>
      </c>
      <c r="AC104">
        <f>SUMIF($B$3:B104,B104,$O$3:O104)</f>
        <v>0</v>
      </c>
      <c r="AE104">
        <f>IF(AC104=0,0,IF(AC104&lt;10000,VLOOKUP(X104,'data list'!$A$1:$C$48,3,FALSE),0))</f>
        <v>0</v>
      </c>
      <c r="AG104">
        <f t="shared" si="26"/>
        <v>0</v>
      </c>
      <c r="AK104">
        <f t="shared" si="28"/>
        <v>0</v>
      </c>
    </row>
    <row r="105" spans="1:37" ht="30" customHeight="1" x14ac:dyDescent="0.2">
      <c r="A105" s="92">
        <v>103</v>
      </c>
      <c r="B105" s="53"/>
      <c r="C105" s="12"/>
      <c r="D105" s="39"/>
      <c r="E105" s="13"/>
      <c r="F105" s="105"/>
      <c r="G105" s="47" t="str">
        <f>IF(F105="","",VLOOKUP(F105,商品リスト!A:D,2,FALSE))</f>
        <v/>
      </c>
      <c r="H105" s="14"/>
      <c r="I105" s="37" t="s">
        <v>234</v>
      </c>
      <c r="J105" s="37"/>
      <c r="K105" s="31" t="str">
        <f>IF(G105="","",INDEX(data!H:H,MATCH("*"&amp;配送先入力シート!G105&amp;"*",data!C:C,0)))</f>
        <v/>
      </c>
      <c r="L105" s="31" t="str">
        <f t="shared" si="21"/>
        <v/>
      </c>
      <c r="M105" s="31">
        <f>VLOOKUP(I105,'data list'!$I$1:$J$13,2,FALSE)</f>
        <v>0</v>
      </c>
      <c r="N105" s="31"/>
      <c r="O105" s="31" t="str">
        <f t="shared" si="22"/>
        <v/>
      </c>
      <c r="P105" s="32" t="str">
        <f t="shared" si="23"/>
        <v/>
      </c>
      <c r="S105" s="7" t="str">
        <f>INDEX(data!B:B,MATCH("*"&amp;配送先入力シート!G105&amp;"*",data!C:C,0))</f>
        <v>code（Ｎｏ【-】）</v>
      </c>
      <c r="T105" s="6" t="str">
        <f>VLOOKUP(S105,data!B:C,2,0)</f>
        <v>item_name</v>
      </c>
      <c r="U105" t="str">
        <f>VLOOKUP(S105,data!B:E,4,0)</f>
        <v>風呂敷検索ワード</v>
      </c>
      <c r="X105" s="6" t="str">
        <f t="shared" si="24"/>
        <v/>
      </c>
      <c r="Y105" s="6" t="str">
        <f t="shared" si="25"/>
        <v/>
      </c>
      <c r="Z105" s="82" t="str">
        <f t="shared" si="19"/>
        <v/>
      </c>
      <c r="AA105" t="str">
        <f>IF(COUNTIF(Z105:$Z$203,Z105)=1,"なし","重複")</f>
        <v>重複</v>
      </c>
      <c r="AC105">
        <f>SUMIF($B$3:B105,B105,$O$3:O105)</f>
        <v>0</v>
      </c>
      <c r="AE105">
        <f>IF(AC105=0,0,IF(AC105&lt;10000,VLOOKUP(X105,'data list'!$A$1:$C$48,3,FALSE),0))</f>
        <v>0</v>
      </c>
      <c r="AG105">
        <f t="shared" si="26"/>
        <v>0</v>
      </c>
      <c r="AK105">
        <f t="shared" si="28"/>
        <v>0</v>
      </c>
    </row>
    <row r="106" spans="1:37" ht="30" customHeight="1" x14ac:dyDescent="0.2">
      <c r="A106" s="92">
        <v>104</v>
      </c>
      <c r="B106" s="53"/>
      <c r="C106" s="12"/>
      <c r="D106" s="39"/>
      <c r="E106" s="13"/>
      <c r="F106" s="105"/>
      <c r="G106" s="47" t="str">
        <f>IF(F106="","",VLOOKUP(F106,商品リスト!A:D,2,FALSE))</f>
        <v/>
      </c>
      <c r="H106" s="14"/>
      <c r="I106" s="37" t="s">
        <v>234</v>
      </c>
      <c r="J106" s="37"/>
      <c r="K106" s="31" t="str">
        <f>IF(G106="","",INDEX(data!H:H,MATCH("*"&amp;配送先入力シート!G106&amp;"*",data!C:C,0)))</f>
        <v/>
      </c>
      <c r="L106" s="31" t="str">
        <f t="shared" si="21"/>
        <v/>
      </c>
      <c r="M106" s="31">
        <f>VLOOKUP(I106,'data list'!$I$1:$J$13,2,FALSE)</f>
        <v>0</v>
      </c>
      <c r="N106" s="31"/>
      <c r="O106" s="31" t="str">
        <f t="shared" si="22"/>
        <v/>
      </c>
      <c r="P106" s="32" t="str">
        <f t="shared" si="23"/>
        <v/>
      </c>
      <c r="S106" s="7" t="str">
        <f>INDEX(data!B:B,MATCH("*"&amp;配送先入力シート!G106&amp;"*",data!C:C,0))</f>
        <v>code（Ｎｏ【-】）</v>
      </c>
      <c r="T106" s="6" t="str">
        <f>VLOOKUP(S106,data!B:C,2,0)</f>
        <v>item_name</v>
      </c>
      <c r="U106" t="str">
        <f>VLOOKUP(S106,data!B:E,4,0)</f>
        <v>風呂敷検索ワード</v>
      </c>
      <c r="X106" s="6" t="str">
        <f t="shared" si="24"/>
        <v/>
      </c>
      <c r="Y106" s="6" t="str">
        <f t="shared" si="25"/>
        <v/>
      </c>
      <c r="Z106" s="82" t="str">
        <f t="shared" si="19"/>
        <v/>
      </c>
      <c r="AA106" t="str">
        <f>IF(COUNTIF(Z106:$Z$203,Z106)=1,"なし","重複")</f>
        <v>重複</v>
      </c>
      <c r="AC106">
        <f>SUMIF($B$3:B106,B106,$O$3:O106)</f>
        <v>0</v>
      </c>
      <c r="AE106">
        <f>IF(AC106=0,0,IF(AC106&lt;10000,VLOOKUP(X106,'data list'!$A$1:$C$48,3,FALSE),0))</f>
        <v>0</v>
      </c>
      <c r="AG106">
        <f t="shared" si="26"/>
        <v>0</v>
      </c>
      <c r="AK106">
        <f t="shared" si="28"/>
        <v>0</v>
      </c>
    </row>
    <row r="107" spans="1:37" ht="30" customHeight="1" x14ac:dyDescent="0.2">
      <c r="A107" s="92">
        <v>105</v>
      </c>
      <c r="B107" s="53"/>
      <c r="C107" s="12"/>
      <c r="D107" s="39"/>
      <c r="E107" s="13"/>
      <c r="F107" s="105"/>
      <c r="G107" s="47" t="str">
        <f>IF(F107="","",VLOOKUP(F107,商品リスト!A:D,2,FALSE))</f>
        <v/>
      </c>
      <c r="H107" s="14"/>
      <c r="I107" s="37" t="s">
        <v>234</v>
      </c>
      <c r="J107" s="37"/>
      <c r="K107" s="31" t="str">
        <f>IF(G107="","",INDEX(data!H:H,MATCH("*"&amp;配送先入力シート!G107&amp;"*",data!C:C,0)))</f>
        <v/>
      </c>
      <c r="L107" s="31" t="str">
        <f t="shared" si="21"/>
        <v/>
      </c>
      <c r="M107" s="31">
        <f>VLOOKUP(I107,'data list'!$I$1:$J$13,2,FALSE)</f>
        <v>0</v>
      </c>
      <c r="N107" s="31"/>
      <c r="O107" s="31" t="str">
        <f t="shared" si="22"/>
        <v/>
      </c>
      <c r="P107" s="32" t="str">
        <f t="shared" si="23"/>
        <v/>
      </c>
      <c r="S107" s="7" t="str">
        <f>INDEX(data!B:B,MATCH("*"&amp;配送先入力シート!G107&amp;"*",data!C:C,0))</f>
        <v>code（Ｎｏ【-】）</v>
      </c>
      <c r="T107" s="6" t="str">
        <f>VLOOKUP(S107,data!B:C,2,0)</f>
        <v>item_name</v>
      </c>
      <c r="U107" t="str">
        <f>VLOOKUP(S107,data!B:E,4,0)</f>
        <v>風呂敷検索ワード</v>
      </c>
      <c r="X107" s="6" t="str">
        <f t="shared" si="24"/>
        <v/>
      </c>
      <c r="Y107" s="6" t="str">
        <f t="shared" si="25"/>
        <v/>
      </c>
      <c r="Z107" s="82" t="str">
        <f t="shared" si="19"/>
        <v/>
      </c>
      <c r="AA107" t="str">
        <f>IF(COUNTIF(Z107:$Z$203,Z107)=1,"なし","重複")</f>
        <v>重複</v>
      </c>
      <c r="AC107">
        <f>SUMIF($B$3:B107,B107,$O$3:O107)</f>
        <v>0</v>
      </c>
      <c r="AE107">
        <f>IF(AC107=0,0,IF(AC107&lt;10000,VLOOKUP(X107,'data list'!$A$1:$C$48,3,FALSE),0))</f>
        <v>0</v>
      </c>
      <c r="AG107">
        <f t="shared" si="26"/>
        <v>0</v>
      </c>
      <c r="AK107">
        <f t="shared" si="28"/>
        <v>0</v>
      </c>
    </row>
    <row r="108" spans="1:37" ht="30" customHeight="1" x14ac:dyDescent="0.2">
      <c r="A108" s="92">
        <v>106</v>
      </c>
      <c r="B108" s="53"/>
      <c r="C108" s="12"/>
      <c r="D108" s="39"/>
      <c r="E108" s="13"/>
      <c r="F108" s="105"/>
      <c r="G108" s="47" t="str">
        <f>IF(F108="","",VLOOKUP(F108,商品リスト!A:D,2,FALSE))</f>
        <v/>
      </c>
      <c r="H108" s="14"/>
      <c r="I108" s="37" t="s">
        <v>234</v>
      </c>
      <c r="J108" s="37"/>
      <c r="K108" s="31" t="str">
        <f>IF(G108="","",INDEX(data!H:H,MATCH("*"&amp;配送先入力シート!G108&amp;"*",data!C:C,0)))</f>
        <v/>
      </c>
      <c r="L108" s="31" t="str">
        <f t="shared" si="21"/>
        <v/>
      </c>
      <c r="M108" s="31">
        <f>VLOOKUP(I108,'data list'!$I$1:$J$13,2,FALSE)</f>
        <v>0</v>
      </c>
      <c r="N108" s="31"/>
      <c r="O108" s="31" t="str">
        <f t="shared" si="22"/>
        <v/>
      </c>
      <c r="P108" s="32" t="str">
        <f t="shared" si="23"/>
        <v/>
      </c>
      <c r="S108" s="7" t="str">
        <f>INDEX(data!B:B,MATCH("*"&amp;配送先入力シート!G108&amp;"*",data!C:C,0))</f>
        <v>code（Ｎｏ【-】）</v>
      </c>
      <c r="T108" s="6" t="str">
        <f>VLOOKUP(S108,data!B:C,2,0)</f>
        <v>item_name</v>
      </c>
      <c r="U108" t="str">
        <f>VLOOKUP(S108,data!B:E,4,0)</f>
        <v>風呂敷検索ワード</v>
      </c>
      <c r="X108" s="6" t="str">
        <f t="shared" si="24"/>
        <v/>
      </c>
      <c r="Y108" s="6" t="str">
        <f t="shared" si="25"/>
        <v/>
      </c>
      <c r="Z108" s="82" t="str">
        <f t="shared" si="19"/>
        <v/>
      </c>
      <c r="AA108" t="str">
        <f>IF(COUNTIF(Z108:$Z$203,Z108)=1,"なし","重複")</f>
        <v>重複</v>
      </c>
      <c r="AC108">
        <f>SUMIF($B$3:B108,B108,$O$3:O108)</f>
        <v>0</v>
      </c>
      <c r="AE108">
        <f>IF(AC108=0,0,IF(AC108&lt;10000,VLOOKUP(X108,'data list'!$A$1:$C$48,3,FALSE),0))</f>
        <v>0</v>
      </c>
      <c r="AG108">
        <f t="shared" si="26"/>
        <v>0</v>
      </c>
      <c r="AK108">
        <f t="shared" si="28"/>
        <v>0</v>
      </c>
    </row>
    <row r="109" spans="1:37" ht="30" customHeight="1" x14ac:dyDescent="0.2">
      <c r="A109" s="92">
        <v>107</v>
      </c>
      <c r="B109" s="53"/>
      <c r="C109" s="12"/>
      <c r="D109" s="39"/>
      <c r="E109" s="13"/>
      <c r="F109" s="105"/>
      <c r="G109" s="47" t="str">
        <f>IF(F109="","",VLOOKUP(F109,商品リスト!A:D,2,FALSE))</f>
        <v/>
      </c>
      <c r="H109" s="14"/>
      <c r="I109" s="37" t="s">
        <v>234</v>
      </c>
      <c r="J109" s="37"/>
      <c r="K109" s="31" t="str">
        <f>IF(G109="","",INDEX(data!H:H,MATCH("*"&amp;配送先入力シート!G109&amp;"*",data!C:C,0)))</f>
        <v/>
      </c>
      <c r="L109" s="31" t="str">
        <f t="shared" si="21"/>
        <v/>
      </c>
      <c r="M109" s="31">
        <f>VLOOKUP(I109,'data list'!$I$1:$J$13,2,FALSE)</f>
        <v>0</v>
      </c>
      <c r="N109" s="31"/>
      <c r="O109" s="31" t="str">
        <f t="shared" ref="O109:O125" si="29">IF(H109="","",SUM(L109:M109))</f>
        <v/>
      </c>
      <c r="P109" s="32" t="str">
        <f t="shared" si="23"/>
        <v/>
      </c>
      <c r="S109" s="7" t="str">
        <f>INDEX(data!B:B,MATCH("*"&amp;配送先入力シート!G109&amp;"*",data!C:C,0))</f>
        <v>code（Ｎｏ【-】）</v>
      </c>
      <c r="T109" s="6" t="str">
        <f>VLOOKUP(S109,data!B:C,2,0)</f>
        <v>item_name</v>
      </c>
      <c r="U109" t="str">
        <f>VLOOKUP(S109,data!B:E,4,0)</f>
        <v>風呂敷検索ワード</v>
      </c>
      <c r="X109" s="6" t="str">
        <f t="shared" si="24"/>
        <v/>
      </c>
      <c r="Y109" s="6" t="str">
        <f t="shared" si="25"/>
        <v/>
      </c>
      <c r="Z109" s="82" t="str">
        <f t="shared" si="19"/>
        <v/>
      </c>
      <c r="AA109" t="str">
        <f>IF(COUNTIF(Z109:$Z$203,Z109)=1,"なし","重複")</f>
        <v>重複</v>
      </c>
      <c r="AC109">
        <f>SUMIF($B$3:B109,B109,$O$3:O109)</f>
        <v>0</v>
      </c>
      <c r="AE109">
        <f>IF(AC109=0,0,IF(AC109&lt;10000,VLOOKUP(X109,'data list'!$A$1:$C$48,3,FALSE),0))</f>
        <v>0</v>
      </c>
      <c r="AG109">
        <f t="shared" si="26"/>
        <v>0</v>
      </c>
      <c r="AK109">
        <f t="shared" si="28"/>
        <v>0</v>
      </c>
    </row>
    <row r="110" spans="1:37" ht="30" customHeight="1" x14ac:dyDescent="0.2">
      <c r="A110" s="92">
        <v>108</v>
      </c>
      <c r="B110" s="53"/>
      <c r="C110" s="12"/>
      <c r="D110" s="39"/>
      <c r="E110" s="13"/>
      <c r="F110" s="105"/>
      <c r="G110" s="47" t="str">
        <f>IF(F110="","",VLOOKUP(F110,商品リスト!A:D,2,FALSE))</f>
        <v/>
      </c>
      <c r="H110" s="14"/>
      <c r="I110" s="37" t="s">
        <v>234</v>
      </c>
      <c r="J110" s="37"/>
      <c r="K110" s="31" t="str">
        <f>IF(G110="","",INDEX(data!H:H,MATCH("*"&amp;配送先入力シート!G110&amp;"*",data!C:C,0)))</f>
        <v/>
      </c>
      <c r="L110" s="31" t="str">
        <f t="shared" si="21"/>
        <v/>
      </c>
      <c r="M110" s="31">
        <f>VLOOKUP(I110,'data list'!$I$1:$J$13,2,FALSE)</f>
        <v>0</v>
      </c>
      <c r="N110" s="31"/>
      <c r="O110" s="31" t="str">
        <f t="shared" si="29"/>
        <v/>
      </c>
      <c r="P110" s="32" t="str">
        <f t="shared" si="23"/>
        <v/>
      </c>
      <c r="S110" s="7" t="str">
        <f>INDEX(data!B:B,MATCH("*"&amp;配送先入力シート!G110&amp;"*",data!C:C,0))</f>
        <v>code（Ｎｏ【-】）</v>
      </c>
      <c r="T110" s="6" t="str">
        <f>VLOOKUP(S110,data!B:C,2,0)</f>
        <v>item_name</v>
      </c>
      <c r="U110" t="str">
        <f>VLOOKUP(S110,data!B:E,4,0)</f>
        <v>風呂敷検索ワード</v>
      </c>
      <c r="X110" s="6" t="str">
        <f t="shared" si="24"/>
        <v/>
      </c>
      <c r="Y110" s="6" t="str">
        <f t="shared" si="25"/>
        <v/>
      </c>
      <c r="Z110" s="82" t="str">
        <f t="shared" si="19"/>
        <v/>
      </c>
      <c r="AA110" t="str">
        <f>IF(COUNTIF(Z110:$Z$203,Z110)=1,"なし","重複")</f>
        <v>重複</v>
      </c>
      <c r="AC110">
        <f>SUMIF($B$3:B110,B110,$O$3:O110)</f>
        <v>0</v>
      </c>
      <c r="AE110">
        <f>IF(AC110=0,0,IF(AC110&lt;10000,VLOOKUP(X110,'data list'!$A$1:$C$48,3,FALSE),0))</f>
        <v>0</v>
      </c>
      <c r="AG110">
        <f t="shared" si="26"/>
        <v>0</v>
      </c>
      <c r="AK110">
        <f t="shared" si="28"/>
        <v>0</v>
      </c>
    </row>
    <row r="111" spans="1:37" ht="30" customHeight="1" x14ac:dyDescent="0.2">
      <c r="A111" s="92">
        <v>109</v>
      </c>
      <c r="B111" s="53"/>
      <c r="C111" s="12"/>
      <c r="D111" s="39"/>
      <c r="E111" s="13"/>
      <c r="F111" s="105"/>
      <c r="G111" s="47" t="str">
        <f>IF(F111="","",VLOOKUP(F111,商品リスト!A:D,2,FALSE))</f>
        <v/>
      </c>
      <c r="H111" s="14"/>
      <c r="I111" s="37" t="s">
        <v>234</v>
      </c>
      <c r="J111" s="37"/>
      <c r="K111" s="31" t="str">
        <f>IF(G111="","",INDEX(data!H:H,MATCH("*"&amp;配送先入力シート!G111&amp;"*",data!C:C,0)))</f>
        <v/>
      </c>
      <c r="L111" s="31" t="str">
        <f t="shared" si="21"/>
        <v/>
      </c>
      <c r="M111" s="31">
        <f>VLOOKUP(I111,'data list'!$I$1:$J$13,2,FALSE)</f>
        <v>0</v>
      </c>
      <c r="N111" s="31"/>
      <c r="O111" s="31" t="str">
        <f t="shared" si="29"/>
        <v/>
      </c>
      <c r="P111" s="32" t="str">
        <f t="shared" si="23"/>
        <v/>
      </c>
      <c r="S111" s="7" t="str">
        <f>INDEX(data!B:B,MATCH("*"&amp;配送先入力シート!G111&amp;"*",data!C:C,0))</f>
        <v>code（Ｎｏ【-】）</v>
      </c>
      <c r="T111" s="6" t="str">
        <f>VLOOKUP(S111,data!B:C,2,0)</f>
        <v>item_name</v>
      </c>
      <c r="U111" t="str">
        <f>VLOOKUP(S111,data!B:E,4,0)</f>
        <v>風呂敷検索ワード</v>
      </c>
      <c r="X111" s="6" t="str">
        <f t="shared" si="24"/>
        <v/>
      </c>
      <c r="Y111" s="6" t="str">
        <f t="shared" si="25"/>
        <v/>
      </c>
      <c r="Z111" s="82" t="str">
        <f t="shared" si="19"/>
        <v/>
      </c>
      <c r="AA111" t="str">
        <f>IF(COUNTIF(Z111:$Z$203,Z111)=1,"なし","重複")</f>
        <v>重複</v>
      </c>
      <c r="AC111">
        <f>SUMIF($B$3:B111,B111,$O$3:O111)</f>
        <v>0</v>
      </c>
      <c r="AE111">
        <f>IF(AC111=0,0,IF(AC111&lt;10000,VLOOKUP(X111,'data list'!$A$1:$C$48,3,FALSE),0))</f>
        <v>0</v>
      </c>
      <c r="AG111">
        <f t="shared" si="26"/>
        <v>0</v>
      </c>
      <c r="AK111">
        <f t="shared" si="28"/>
        <v>0</v>
      </c>
    </row>
    <row r="112" spans="1:37" ht="30" customHeight="1" x14ac:dyDescent="0.2">
      <c r="A112" s="92">
        <v>110</v>
      </c>
      <c r="B112" s="53"/>
      <c r="C112" s="12"/>
      <c r="D112" s="39"/>
      <c r="E112" s="13"/>
      <c r="F112" s="105"/>
      <c r="G112" s="47" t="str">
        <f>IF(F112="","",VLOOKUP(F112,商品リスト!A:D,2,FALSE))</f>
        <v/>
      </c>
      <c r="H112" s="14"/>
      <c r="I112" s="37" t="s">
        <v>234</v>
      </c>
      <c r="J112" s="37"/>
      <c r="K112" s="31" t="str">
        <f>IF(G112="","",INDEX(data!H:H,MATCH("*"&amp;配送先入力シート!G112&amp;"*",data!C:C,0)))</f>
        <v/>
      </c>
      <c r="L112" s="31" t="str">
        <f t="shared" si="21"/>
        <v/>
      </c>
      <c r="M112" s="31">
        <f>VLOOKUP(I112,'data list'!$I$1:$J$13,2,FALSE)</f>
        <v>0</v>
      </c>
      <c r="N112" s="31"/>
      <c r="O112" s="31" t="str">
        <f t="shared" si="29"/>
        <v/>
      </c>
      <c r="P112" s="32" t="str">
        <f t="shared" si="23"/>
        <v/>
      </c>
      <c r="S112" s="7" t="str">
        <f>INDEX(data!B:B,MATCH("*"&amp;配送先入力シート!G112&amp;"*",data!C:C,0))</f>
        <v>code（Ｎｏ【-】）</v>
      </c>
      <c r="T112" s="6" t="str">
        <f>VLOOKUP(S112,data!B:C,2,0)</f>
        <v>item_name</v>
      </c>
      <c r="U112" t="str">
        <f>VLOOKUP(S112,data!B:E,4,0)</f>
        <v>風呂敷検索ワード</v>
      </c>
      <c r="X112" s="6" t="str">
        <f t="shared" si="24"/>
        <v/>
      </c>
      <c r="Y112" s="6" t="str">
        <f t="shared" si="25"/>
        <v/>
      </c>
      <c r="Z112" s="82" t="str">
        <f t="shared" si="19"/>
        <v/>
      </c>
      <c r="AA112" t="str">
        <f>IF(COUNTIF(Z112:$Z$203,Z112)=1,"なし","重複")</f>
        <v>重複</v>
      </c>
      <c r="AC112">
        <f>SUMIF($B$3:B112,B112,$O$3:O112)</f>
        <v>0</v>
      </c>
      <c r="AE112">
        <f>IF(AC112=0,0,IF(AC112&lt;10000,VLOOKUP(X112,'data list'!$A$1:$C$48,3,FALSE),0))</f>
        <v>0</v>
      </c>
      <c r="AG112">
        <f t="shared" si="26"/>
        <v>0</v>
      </c>
      <c r="AK112">
        <f t="shared" si="28"/>
        <v>0</v>
      </c>
    </row>
    <row r="113" spans="1:37" ht="30" customHeight="1" x14ac:dyDescent="0.2">
      <c r="A113" s="92">
        <v>111</v>
      </c>
      <c r="B113" s="53"/>
      <c r="C113" s="12"/>
      <c r="D113" s="39"/>
      <c r="E113" s="13"/>
      <c r="F113" s="105"/>
      <c r="G113" s="47" t="str">
        <f>IF(F113="","",VLOOKUP(F113,商品リスト!A:D,2,FALSE))</f>
        <v/>
      </c>
      <c r="H113" s="14"/>
      <c r="I113" s="37" t="s">
        <v>234</v>
      </c>
      <c r="J113" s="37"/>
      <c r="K113" s="31" t="str">
        <f>IF(G113="","",INDEX(data!H:H,MATCH("*"&amp;配送先入力シート!G113&amp;"*",data!C:C,0)))</f>
        <v/>
      </c>
      <c r="L113" s="31" t="str">
        <f t="shared" si="21"/>
        <v/>
      </c>
      <c r="M113" s="31">
        <f>VLOOKUP(I113,'data list'!$I$1:$J$13,2,FALSE)</f>
        <v>0</v>
      </c>
      <c r="N113" s="31"/>
      <c r="O113" s="31" t="str">
        <f t="shared" si="29"/>
        <v/>
      </c>
      <c r="P113" s="32" t="str">
        <f t="shared" si="23"/>
        <v/>
      </c>
      <c r="S113" s="7" t="str">
        <f>INDEX(data!B:B,MATCH("*"&amp;配送先入力シート!G113&amp;"*",data!C:C,0))</f>
        <v>code（Ｎｏ【-】）</v>
      </c>
      <c r="T113" s="6" t="str">
        <f>VLOOKUP(S113,data!B:C,2,0)</f>
        <v>item_name</v>
      </c>
      <c r="U113" t="str">
        <f>VLOOKUP(S113,data!B:E,4,0)</f>
        <v>風呂敷検索ワード</v>
      </c>
      <c r="X113" s="6" t="str">
        <f t="shared" si="24"/>
        <v/>
      </c>
      <c r="Y113" s="6" t="str">
        <f t="shared" si="25"/>
        <v/>
      </c>
      <c r="Z113" s="82" t="str">
        <f t="shared" si="19"/>
        <v/>
      </c>
      <c r="AA113" t="str">
        <f>IF(COUNTIF(Z113:$Z$203,Z113)=1,"なし","重複")</f>
        <v>重複</v>
      </c>
      <c r="AC113">
        <f>SUMIF($B$3:B113,B113,$O$3:O113)</f>
        <v>0</v>
      </c>
      <c r="AE113">
        <f>IF(AC113=0,0,IF(AC113&lt;10000,VLOOKUP(X113,'data list'!$A$1:$C$48,3,FALSE),0))</f>
        <v>0</v>
      </c>
      <c r="AG113">
        <f t="shared" si="26"/>
        <v>0</v>
      </c>
      <c r="AK113">
        <f t="shared" si="28"/>
        <v>0</v>
      </c>
    </row>
    <row r="114" spans="1:37" ht="30" customHeight="1" x14ac:dyDescent="0.2">
      <c r="A114" s="92">
        <v>112</v>
      </c>
      <c r="B114" s="53"/>
      <c r="C114" s="12"/>
      <c r="D114" s="39"/>
      <c r="E114" s="13"/>
      <c r="F114" s="105"/>
      <c r="G114" s="47" t="str">
        <f>IF(F114="","",VLOOKUP(F114,商品リスト!A:D,2,FALSE))</f>
        <v/>
      </c>
      <c r="H114" s="14"/>
      <c r="I114" s="37" t="s">
        <v>234</v>
      </c>
      <c r="J114" s="37"/>
      <c r="K114" s="31" t="str">
        <f>IF(G114="","",INDEX(data!H:H,MATCH("*"&amp;配送先入力シート!G114&amp;"*",data!C:C,0)))</f>
        <v/>
      </c>
      <c r="L114" s="31" t="str">
        <f t="shared" si="21"/>
        <v/>
      </c>
      <c r="M114" s="31">
        <f>VLOOKUP(I114,'data list'!$I$1:$J$13,2,FALSE)</f>
        <v>0</v>
      </c>
      <c r="N114" s="31"/>
      <c r="O114" s="31" t="str">
        <f t="shared" si="29"/>
        <v/>
      </c>
      <c r="P114" s="32" t="str">
        <f t="shared" si="23"/>
        <v/>
      </c>
      <c r="S114" s="7" t="str">
        <f>INDEX(data!B:B,MATCH("*"&amp;配送先入力シート!G114&amp;"*",data!C:C,0))</f>
        <v>code（Ｎｏ【-】）</v>
      </c>
      <c r="T114" s="6" t="str">
        <f>VLOOKUP(S114,data!B:C,2,0)</f>
        <v>item_name</v>
      </c>
      <c r="U114" t="str">
        <f>VLOOKUP(S114,data!B:E,4,0)</f>
        <v>風呂敷検索ワード</v>
      </c>
      <c r="X114" s="6" t="str">
        <f t="shared" si="24"/>
        <v/>
      </c>
      <c r="Y114" s="6" t="str">
        <f t="shared" si="25"/>
        <v/>
      </c>
      <c r="Z114" s="82" t="str">
        <f t="shared" si="19"/>
        <v/>
      </c>
      <c r="AA114" t="str">
        <f>IF(COUNTIF(Z114:$Z$203,Z114)=1,"なし","重複")</f>
        <v>重複</v>
      </c>
      <c r="AC114">
        <f>SUMIF($B$3:B114,B114,$O$3:O114)</f>
        <v>0</v>
      </c>
      <c r="AE114">
        <f>IF(AC114=0,0,IF(AC114&lt;10000,VLOOKUP(X114,'data list'!$A$1:$C$48,3,FALSE),0))</f>
        <v>0</v>
      </c>
      <c r="AG114">
        <f t="shared" si="26"/>
        <v>0</v>
      </c>
      <c r="AK114">
        <f t="shared" si="28"/>
        <v>0</v>
      </c>
    </row>
    <row r="115" spans="1:37" ht="30" customHeight="1" x14ac:dyDescent="0.2">
      <c r="A115" s="92">
        <v>113</v>
      </c>
      <c r="B115" s="53"/>
      <c r="C115" s="12"/>
      <c r="D115" s="39"/>
      <c r="E115" s="13"/>
      <c r="F115" s="105"/>
      <c r="G115" s="47" t="str">
        <f>IF(F115="","",VLOOKUP(F115,商品リスト!A:D,2,FALSE))</f>
        <v/>
      </c>
      <c r="H115" s="14"/>
      <c r="I115" s="37" t="s">
        <v>234</v>
      </c>
      <c r="J115" s="37"/>
      <c r="K115" s="31" t="str">
        <f>IF(G115="","",INDEX(data!H:H,MATCH("*"&amp;配送先入力シート!G115&amp;"*",data!C:C,0)))</f>
        <v/>
      </c>
      <c r="L115" s="31" t="str">
        <f t="shared" si="21"/>
        <v/>
      </c>
      <c r="M115" s="31">
        <f>VLOOKUP(I115,'data list'!$I$1:$J$13,2,FALSE)</f>
        <v>0</v>
      </c>
      <c r="N115" s="31"/>
      <c r="O115" s="31" t="str">
        <f t="shared" si="29"/>
        <v/>
      </c>
      <c r="P115" s="32" t="str">
        <f t="shared" si="23"/>
        <v/>
      </c>
      <c r="S115" s="7" t="str">
        <f>INDEX(data!B:B,MATCH("*"&amp;配送先入力シート!G115&amp;"*",data!C:C,0))</f>
        <v>code（Ｎｏ【-】）</v>
      </c>
      <c r="T115" s="6" t="str">
        <f>VLOOKUP(S115,data!B:C,2,0)</f>
        <v>item_name</v>
      </c>
      <c r="U115" t="str">
        <f>VLOOKUP(S115,data!B:E,4,0)</f>
        <v>風呂敷検索ワード</v>
      </c>
      <c r="X115" s="6" t="str">
        <f t="shared" si="24"/>
        <v/>
      </c>
      <c r="Y115" s="6" t="str">
        <f t="shared" si="25"/>
        <v/>
      </c>
      <c r="Z115" s="82" t="str">
        <f t="shared" si="19"/>
        <v/>
      </c>
      <c r="AA115" t="str">
        <f>IF(COUNTIF(Z115:$Z$203,Z115)=1,"なし","重複")</f>
        <v>重複</v>
      </c>
      <c r="AC115">
        <f>SUMIF($B$3:B115,B115,$O$3:O115)</f>
        <v>0</v>
      </c>
      <c r="AE115">
        <f>IF(AC115=0,0,IF(AC115&lt;10000,VLOOKUP(X115,'data list'!$A$1:$C$48,3,FALSE),0))</f>
        <v>0</v>
      </c>
      <c r="AG115">
        <f t="shared" si="26"/>
        <v>0</v>
      </c>
      <c r="AK115">
        <f t="shared" si="28"/>
        <v>0</v>
      </c>
    </row>
    <row r="116" spans="1:37" ht="30" customHeight="1" x14ac:dyDescent="0.2">
      <c r="A116" s="92">
        <v>114</v>
      </c>
      <c r="B116" s="53"/>
      <c r="C116" s="12"/>
      <c r="D116" s="39"/>
      <c r="E116" s="13"/>
      <c r="F116" s="105"/>
      <c r="G116" s="47" t="str">
        <f>IF(F116="","",VLOOKUP(F116,商品リスト!A:D,2,FALSE))</f>
        <v/>
      </c>
      <c r="H116" s="14"/>
      <c r="I116" s="37" t="s">
        <v>234</v>
      </c>
      <c r="J116" s="37"/>
      <c r="K116" s="31" t="str">
        <f>IF(G116="","",INDEX(data!H:H,MATCH("*"&amp;配送先入力シート!G116&amp;"*",data!C:C,0)))</f>
        <v/>
      </c>
      <c r="L116" s="31" t="str">
        <f t="shared" si="21"/>
        <v/>
      </c>
      <c r="M116" s="31">
        <f>VLOOKUP(I116,'data list'!$I$1:$J$13,2,FALSE)</f>
        <v>0</v>
      </c>
      <c r="N116" s="31"/>
      <c r="O116" s="31" t="str">
        <f t="shared" si="29"/>
        <v/>
      </c>
      <c r="P116" s="32" t="str">
        <f t="shared" si="23"/>
        <v/>
      </c>
      <c r="S116" s="7" t="str">
        <f>INDEX(data!B:B,MATCH("*"&amp;配送先入力シート!G116&amp;"*",data!C:C,0))</f>
        <v>code（Ｎｏ【-】）</v>
      </c>
      <c r="T116" s="6" t="str">
        <f>VLOOKUP(S116,data!B:C,2,0)</f>
        <v>item_name</v>
      </c>
      <c r="U116" t="str">
        <f>VLOOKUP(S116,data!B:E,4,0)</f>
        <v>風呂敷検索ワード</v>
      </c>
      <c r="X116" s="6" t="str">
        <f t="shared" si="24"/>
        <v/>
      </c>
      <c r="Y116" s="6" t="str">
        <f t="shared" si="25"/>
        <v/>
      </c>
      <c r="Z116" s="82" t="str">
        <f t="shared" si="19"/>
        <v/>
      </c>
      <c r="AA116" t="str">
        <f>IF(COUNTIF(Z116:$Z$203,Z116)=1,"なし","重複")</f>
        <v>重複</v>
      </c>
      <c r="AC116">
        <f>SUMIF($B$3:B116,B116,$O$3:O116)</f>
        <v>0</v>
      </c>
      <c r="AE116">
        <f>IF(AC116=0,0,IF(AC116&lt;10000,VLOOKUP(X116,'data list'!$A$1:$C$48,3,FALSE),0))</f>
        <v>0</v>
      </c>
      <c r="AG116">
        <f t="shared" si="26"/>
        <v>0</v>
      </c>
      <c r="AK116">
        <f t="shared" si="28"/>
        <v>0</v>
      </c>
    </row>
    <row r="117" spans="1:37" ht="30" customHeight="1" x14ac:dyDescent="0.2">
      <c r="A117" s="92">
        <v>115</v>
      </c>
      <c r="B117" s="53"/>
      <c r="C117" s="12"/>
      <c r="D117" s="39"/>
      <c r="E117" s="13"/>
      <c r="F117" s="105"/>
      <c r="G117" s="47" t="str">
        <f>IF(F117="","",VLOOKUP(F117,商品リスト!A:D,2,FALSE))</f>
        <v/>
      </c>
      <c r="H117" s="14"/>
      <c r="I117" s="37" t="s">
        <v>234</v>
      </c>
      <c r="J117" s="37"/>
      <c r="K117" s="31" t="str">
        <f>IF(G117="","",INDEX(data!H:H,MATCH("*"&amp;配送先入力シート!G117&amp;"*",data!C:C,0)))</f>
        <v/>
      </c>
      <c r="L117" s="31" t="str">
        <f t="shared" si="21"/>
        <v/>
      </c>
      <c r="M117" s="31">
        <f>VLOOKUP(I117,'data list'!$I$1:$J$13,2,FALSE)</f>
        <v>0</v>
      </c>
      <c r="N117" s="31"/>
      <c r="O117" s="31" t="str">
        <f t="shared" si="29"/>
        <v/>
      </c>
      <c r="P117" s="32" t="str">
        <f t="shared" si="23"/>
        <v/>
      </c>
      <c r="S117" s="7" t="str">
        <f>INDEX(data!B:B,MATCH("*"&amp;配送先入力シート!G117&amp;"*",data!C:C,0))</f>
        <v>code（Ｎｏ【-】）</v>
      </c>
      <c r="T117" s="6" t="str">
        <f>VLOOKUP(S117,data!B:C,2,0)</f>
        <v>item_name</v>
      </c>
      <c r="U117" t="str">
        <f>VLOOKUP(S117,data!B:E,4,0)</f>
        <v>風呂敷検索ワード</v>
      </c>
      <c r="X117" s="6" t="str">
        <f t="shared" si="24"/>
        <v/>
      </c>
      <c r="Y117" s="6" t="str">
        <f t="shared" si="25"/>
        <v/>
      </c>
      <c r="Z117" s="82" t="str">
        <f t="shared" si="19"/>
        <v/>
      </c>
      <c r="AA117" t="str">
        <f>IF(COUNTIF(Z117:$Z$203,Z117)=1,"なし","重複")</f>
        <v>重複</v>
      </c>
      <c r="AC117">
        <f>SUMIF($B$3:B117,B117,$O$3:O117)</f>
        <v>0</v>
      </c>
      <c r="AE117">
        <f>IF(AC117=0,0,IF(AC117&lt;10000,VLOOKUP(X117,'data list'!$A$1:$C$48,3,FALSE),0))</f>
        <v>0</v>
      </c>
      <c r="AG117">
        <f t="shared" si="26"/>
        <v>0</v>
      </c>
      <c r="AK117">
        <f t="shared" si="28"/>
        <v>0</v>
      </c>
    </row>
    <row r="118" spans="1:37" ht="30" customHeight="1" x14ac:dyDescent="0.2">
      <c r="A118" s="92">
        <v>116</v>
      </c>
      <c r="B118" s="53"/>
      <c r="C118" s="12"/>
      <c r="D118" s="39"/>
      <c r="E118" s="13"/>
      <c r="F118" s="105"/>
      <c r="G118" s="47" t="str">
        <f>IF(F118="","",VLOOKUP(F118,商品リスト!A:D,2,FALSE))</f>
        <v/>
      </c>
      <c r="H118" s="14"/>
      <c r="I118" s="37" t="s">
        <v>234</v>
      </c>
      <c r="J118" s="37"/>
      <c r="K118" s="31" t="str">
        <f>IF(G118="","",INDEX(data!H:H,MATCH("*"&amp;配送先入力シート!G118&amp;"*",data!C:C,0)))</f>
        <v/>
      </c>
      <c r="L118" s="31" t="str">
        <f t="shared" si="21"/>
        <v/>
      </c>
      <c r="M118" s="31">
        <f>VLOOKUP(I118,'data list'!$I$1:$J$13,2,FALSE)</f>
        <v>0</v>
      </c>
      <c r="N118" s="31"/>
      <c r="O118" s="31" t="str">
        <f t="shared" si="29"/>
        <v/>
      </c>
      <c r="P118" s="32" t="str">
        <f t="shared" si="23"/>
        <v/>
      </c>
      <c r="S118" s="7" t="str">
        <f>INDEX(data!B:B,MATCH("*"&amp;配送先入力シート!G118&amp;"*",data!C:C,0))</f>
        <v>code（Ｎｏ【-】）</v>
      </c>
      <c r="T118" s="6" t="str">
        <f>VLOOKUP(S118,data!B:C,2,0)</f>
        <v>item_name</v>
      </c>
      <c r="U118" t="str">
        <f>VLOOKUP(S118,data!B:E,4,0)</f>
        <v>風呂敷検索ワード</v>
      </c>
      <c r="X118" s="6" t="str">
        <f t="shared" si="24"/>
        <v/>
      </c>
      <c r="Y118" s="6" t="str">
        <f t="shared" si="25"/>
        <v/>
      </c>
      <c r="Z118" s="82" t="str">
        <f t="shared" si="19"/>
        <v/>
      </c>
      <c r="AA118" t="str">
        <f>IF(COUNTIF(Z118:$Z$203,Z118)=1,"なし","重複")</f>
        <v>重複</v>
      </c>
      <c r="AC118">
        <f>SUMIF($B$3:B118,B118,$O$3:O118)</f>
        <v>0</v>
      </c>
      <c r="AE118">
        <f>IF(AC118=0,0,IF(AC118&lt;10000,VLOOKUP(X118,'data list'!$A$1:$C$48,3,FALSE),0))</f>
        <v>0</v>
      </c>
      <c r="AG118">
        <f t="shared" si="26"/>
        <v>0</v>
      </c>
      <c r="AK118">
        <f t="shared" si="28"/>
        <v>0</v>
      </c>
    </row>
    <row r="119" spans="1:37" ht="30" customHeight="1" x14ac:dyDescent="0.2">
      <c r="A119" s="92">
        <v>117</v>
      </c>
      <c r="B119" s="53"/>
      <c r="C119" s="12"/>
      <c r="D119" s="39"/>
      <c r="E119" s="13"/>
      <c r="F119" s="105"/>
      <c r="G119" s="47" t="str">
        <f>IF(F119="","",VLOOKUP(F119,商品リスト!A:D,2,FALSE))</f>
        <v/>
      </c>
      <c r="H119" s="14"/>
      <c r="I119" s="37" t="s">
        <v>234</v>
      </c>
      <c r="J119" s="37"/>
      <c r="K119" s="31" t="str">
        <f>IF(G119="","",INDEX(data!H:H,MATCH("*"&amp;配送先入力シート!G119&amp;"*",data!C:C,0)))</f>
        <v/>
      </c>
      <c r="L119" s="31" t="str">
        <f t="shared" si="21"/>
        <v/>
      </c>
      <c r="M119" s="31">
        <f>VLOOKUP(I119,'data list'!$I$1:$J$13,2,FALSE)</f>
        <v>0</v>
      </c>
      <c r="N119" s="31"/>
      <c r="O119" s="31" t="str">
        <f t="shared" si="29"/>
        <v/>
      </c>
      <c r="P119" s="32" t="str">
        <f t="shared" si="23"/>
        <v/>
      </c>
      <c r="S119" s="7" t="str">
        <f>INDEX(data!B:B,MATCH("*"&amp;配送先入力シート!G119&amp;"*",data!C:C,0))</f>
        <v>code（Ｎｏ【-】）</v>
      </c>
      <c r="T119" s="6" t="str">
        <f>VLOOKUP(S119,data!B:C,2,0)</f>
        <v>item_name</v>
      </c>
      <c r="U119" t="str">
        <f>VLOOKUP(S119,data!B:E,4,0)</f>
        <v>風呂敷検索ワード</v>
      </c>
      <c r="X119" s="6" t="str">
        <f t="shared" si="24"/>
        <v/>
      </c>
      <c r="Y119" s="6" t="str">
        <f t="shared" si="25"/>
        <v/>
      </c>
      <c r="Z119" s="82" t="str">
        <f t="shared" si="19"/>
        <v/>
      </c>
      <c r="AA119" t="str">
        <f>IF(COUNTIF(Z119:$Z$203,Z119)=1,"なし","重複")</f>
        <v>重複</v>
      </c>
      <c r="AC119">
        <f>SUMIF($B$3:B119,B119,$O$3:O119)</f>
        <v>0</v>
      </c>
      <c r="AE119">
        <f>IF(AC119=0,0,IF(AC119&lt;10000,VLOOKUP(X119,'data list'!$A$1:$C$48,3,FALSE),0))</f>
        <v>0</v>
      </c>
      <c r="AG119">
        <f t="shared" si="26"/>
        <v>0</v>
      </c>
      <c r="AK119">
        <f t="shared" si="28"/>
        <v>0</v>
      </c>
    </row>
    <row r="120" spans="1:37" ht="30" customHeight="1" x14ac:dyDescent="0.2">
      <c r="A120" s="92">
        <v>118</v>
      </c>
      <c r="B120" s="53"/>
      <c r="C120" s="12"/>
      <c r="D120" s="39"/>
      <c r="E120" s="13"/>
      <c r="F120" s="105"/>
      <c r="G120" s="47" t="str">
        <f>IF(F120="","",VLOOKUP(F120,商品リスト!A:D,2,FALSE))</f>
        <v/>
      </c>
      <c r="H120" s="14"/>
      <c r="I120" s="37" t="s">
        <v>234</v>
      </c>
      <c r="J120" s="37"/>
      <c r="K120" s="31" t="str">
        <f>IF(G120="","",INDEX(data!H:H,MATCH("*"&amp;配送先入力シート!G120&amp;"*",data!C:C,0)))</f>
        <v/>
      </c>
      <c r="L120" s="31" t="str">
        <f t="shared" si="21"/>
        <v/>
      </c>
      <c r="M120" s="31">
        <f>VLOOKUP(I120,'data list'!$I$1:$J$13,2,FALSE)</f>
        <v>0</v>
      </c>
      <c r="N120" s="31"/>
      <c r="O120" s="31" t="str">
        <f t="shared" si="29"/>
        <v/>
      </c>
      <c r="P120" s="32" t="str">
        <f t="shared" si="23"/>
        <v/>
      </c>
      <c r="S120" s="7" t="str">
        <f>INDEX(data!B:B,MATCH("*"&amp;配送先入力シート!G120&amp;"*",data!C:C,0))</f>
        <v>code（Ｎｏ【-】）</v>
      </c>
      <c r="T120" s="6" t="str">
        <f>VLOOKUP(S120,data!B:C,2,0)</f>
        <v>item_name</v>
      </c>
      <c r="U120" t="str">
        <f>VLOOKUP(S120,data!B:E,4,0)</f>
        <v>風呂敷検索ワード</v>
      </c>
      <c r="X120" s="6" t="str">
        <f t="shared" si="24"/>
        <v/>
      </c>
      <c r="Y120" s="6" t="str">
        <f t="shared" si="25"/>
        <v/>
      </c>
      <c r="Z120" s="82" t="str">
        <f t="shared" si="19"/>
        <v/>
      </c>
      <c r="AA120" t="str">
        <f>IF(COUNTIF(Z120:$Z$203,Z120)=1,"なし","重複")</f>
        <v>重複</v>
      </c>
      <c r="AC120">
        <f>SUMIF($B$3:B120,B120,$O$3:O120)</f>
        <v>0</v>
      </c>
      <c r="AE120">
        <f>IF(AC120=0,0,IF(AC120&lt;10000,VLOOKUP(X120,'data list'!$A$1:$C$48,3,FALSE),0))</f>
        <v>0</v>
      </c>
      <c r="AG120">
        <f t="shared" si="26"/>
        <v>0</v>
      </c>
      <c r="AK120">
        <f t="shared" si="28"/>
        <v>0</v>
      </c>
    </row>
    <row r="121" spans="1:37" ht="30" customHeight="1" x14ac:dyDescent="0.2">
      <c r="A121" s="92">
        <v>119</v>
      </c>
      <c r="B121" s="53"/>
      <c r="C121" s="12"/>
      <c r="D121" s="39"/>
      <c r="E121" s="13"/>
      <c r="F121" s="105"/>
      <c r="G121" s="47" t="str">
        <f>IF(F121="","",VLOOKUP(F121,商品リスト!A:D,2,FALSE))</f>
        <v/>
      </c>
      <c r="H121" s="14"/>
      <c r="I121" s="37" t="s">
        <v>234</v>
      </c>
      <c r="J121" s="37"/>
      <c r="K121" s="31" t="str">
        <f>IF(G121="","",INDEX(data!H:H,MATCH("*"&amp;配送先入力シート!G121&amp;"*",data!C:C,0)))</f>
        <v/>
      </c>
      <c r="L121" s="31" t="str">
        <f t="shared" si="21"/>
        <v/>
      </c>
      <c r="M121" s="31">
        <f>VLOOKUP(I121,'data list'!$I$1:$J$13,2,FALSE)</f>
        <v>0</v>
      </c>
      <c r="N121" s="31"/>
      <c r="O121" s="31" t="str">
        <f t="shared" si="29"/>
        <v/>
      </c>
      <c r="P121" s="32" t="str">
        <f t="shared" si="23"/>
        <v/>
      </c>
      <c r="S121" s="7" t="str">
        <f>INDEX(data!B:B,MATCH("*"&amp;配送先入力シート!G121&amp;"*",data!C:C,0))</f>
        <v>code（Ｎｏ【-】）</v>
      </c>
      <c r="T121" s="6" t="str">
        <f>VLOOKUP(S121,data!B:C,2,0)</f>
        <v>item_name</v>
      </c>
      <c r="U121" t="str">
        <f>VLOOKUP(S121,data!B:E,4,0)</f>
        <v>風呂敷検索ワード</v>
      </c>
      <c r="X121" s="6" t="str">
        <f t="shared" si="24"/>
        <v/>
      </c>
      <c r="Y121" s="6" t="str">
        <f t="shared" si="25"/>
        <v/>
      </c>
      <c r="Z121" s="82" t="str">
        <f t="shared" si="19"/>
        <v/>
      </c>
      <c r="AA121" t="str">
        <f>IF(COUNTIF(Z121:$Z$203,Z121)=1,"なし","重複")</f>
        <v>重複</v>
      </c>
      <c r="AC121">
        <f>SUMIF($B$3:B121,B121,$O$3:O121)</f>
        <v>0</v>
      </c>
      <c r="AE121">
        <f>IF(AC121=0,0,IF(AC121&lt;10000,VLOOKUP(X121,'data list'!$A$1:$C$48,3,FALSE),0))</f>
        <v>0</v>
      </c>
      <c r="AG121">
        <f t="shared" si="26"/>
        <v>0</v>
      </c>
      <c r="AK121">
        <f t="shared" si="28"/>
        <v>0</v>
      </c>
    </row>
    <row r="122" spans="1:37" ht="30" customHeight="1" x14ac:dyDescent="0.2">
      <c r="A122" s="92">
        <v>120</v>
      </c>
      <c r="B122" s="53"/>
      <c r="C122" s="12"/>
      <c r="D122" s="39"/>
      <c r="E122" s="13"/>
      <c r="F122" s="105"/>
      <c r="G122" s="47" t="str">
        <f>IF(F122="","",VLOOKUP(F122,商品リスト!A:D,2,FALSE))</f>
        <v/>
      </c>
      <c r="H122" s="14"/>
      <c r="I122" s="37" t="s">
        <v>234</v>
      </c>
      <c r="J122" s="37"/>
      <c r="K122" s="31" t="str">
        <f>IF(G122="","",INDEX(data!H:H,MATCH("*"&amp;配送先入力シート!G122&amp;"*",data!C:C,0)))</f>
        <v/>
      </c>
      <c r="L122" s="31" t="str">
        <f t="shared" si="21"/>
        <v/>
      </c>
      <c r="M122" s="31">
        <f>VLOOKUP(I122,'data list'!$I$1:$J$13,2,FALSE)</f>
        <v>0</v>
      </c>
      <c r="N122" s="31"/>
      <c r="O122" s="31" t="str">
        <f t="shared" si="29"/>
        <v/>
      </c>
      <c r="P122" s="32" t="str">
        <f t="shared" si="23"/>
        <v/>
      </c>
      <c r="S122" s="7" t="str">
        <f>INDEX(data!B:B,MATCH("*"&amp;配送先入力シート!G122&amp;"*",data!C:C,0))</f>
        <v>code（Ｎｏ【-】）</v>
      </c>
      <c r="T122" s="6" t="str">
        <f>VLOOKUP(S122,data!B:C,2,0)</f>
        <v>item_name</v>
      </c>
      <c r="U122" t="str">
        <f>VLOOKUP(S122,data!B:E,4,0)</f>
        <v>風呂敷検索ワード</v>
      </c>
      <c r="X122" s="6" t="str">
        <f t="shared" si="24"/>
        <v/>
      </c>
      <c r="Y122" s="6" t="str">
        <f t="shared" si="25"/>
        <v/>
      </c>
      <c r="Z122" s="82" t="str">
        <f t="shared" si="19"/>
        <v/>
      </c>
      <c r="AA122" t="str">
        <f>IF(COUNTIF(Z122:$Z$203,Z122)=1,"なし","重複")</f>
        <v>重複</v>
      </c>
      <c r="AC122">
        <f>SUMIF($B$3:B122,B122,$O$3:O122)</f>
        <v>0</v>
      </c>
      <c r="AE122">
        <f>IF(AC122=0,0,IF(AC122&lt;10000,VLOOKUP(X122,'data list'!$A$1:$C$48,3,FALSE),0))</f>
        <v>0</v>
      </c>
      <c r="AG122">
        <f t="shared" si="26"/>
        <v>0</v>
      </c>
      <c r="AK122">
        <f t="shared" si="28"/>
        <v>0</v>
      </c>
    </row>
    <row r="123" spans="1:37" ht="30" customHeight="1" x14ac:dyDescent="0.2">
      <c r="A123" s="92">
        <v>121</v>
      </c>
      <c r="B123" s="53"/>
      <c r="C123" s="12"/>
      <c r="D123" s="39"/>
      <c r="E123" s="13"/>
      <c r="F123" s="105"/>
      <c r="G123" s="47" t="str">
        <f>IF(F123="","",VLOOKUP(F123,商品リスト!A:D,2,FALSE))</f>
        <v/>
      </c>
      <c r="H123" s="14"/>
      <c r="I123" s="37" t="s">
        <v>234</v>
      </c>
      <c r="J123" s="37"/>
      <c r="K123" s="31" t="str">
        <f>IF(G123="","",INDEX(data!H:H,MATCH("*"&amp;配送先入力シート!G123&amp;"*",data!C:C,0)))</f>
        <v/>
      </c>
      <c r="L123" s="31" t="str">
        <f t="shared" si="21"/>
        <v/>
      </c>
      <c r="M123" s="31">
        <f>VLOOKUP(I123,'data list'!$I$1:$J$13,2,FALSE)</f>
        <v>0</v>
      </c>
      <c r="N123" s="31"/>
      <c r="O123" s="31" t="str">
        <f t="shared" si="29"/>
        <v/>
      </c>
      <c r="P123" s="32" t="str">
        <f t="shared" si="23"/>
        <v/>
      </c>
      <c r="S123" s="7" t="str">
        <f>INDEX(data!B:B,MATCH("*"&amp;配送先入力シート!G123&amp;"*",data!C:C,0))</f>
        <v>code（Ｎｏ【-】）</v>
      </c>
      <c r="T123" s="6" t="str">
        <f>VLOOKUP(S123,data!B:C,2,0)</f>
        <v>item_name</v>
      </c>
      <c r="U123" t="str">
        <f>VLOOKUP(S123,data!B:E,4,0)</f>
        <v>風呂敷検索ワード</v>
      </c>
      <c r="X123" s="6" t="str">
        <f t="shared" si="24"/>
        <v/>
      </c>
      <c r="Y123" s="6" t="str">
        <f t="shared" si="25"/>
        <v/>
      </c>
      <c r="Z123" s="82" t="str">
        <f t="shared" si="19"/>
        <v/>
      </c>
      <c r="AA123" t="str">
        <f>IF(COUNTIF(Z123:$Z$203,Z123)=1,"なし","重複")</f>
        <v>重複</v>
      </c>
      <c r="AC123">
        <f>SUMIF($B$3:B123,B123,$O$3:O123)</f>
        <v>0</v>
      </c>
      <c r="AE123">
        <f>IF(AC123=0,0,IF(AC123&lt;10000,VLOOKUP(X123,'data list'!$A$1:$C$48,3,FALSE),0))</f>
        <v>0</v>
      </c>
      <c r="AG123">
        <f t="shared" si="26"/>
        <v>0</v>
      </c>
      <c r="AK123">
        <f t="shared" si="28"/>
        <v>0</v>
      </c>
    </row>
    <row r="124" spans="1:37" ht="30" customHeight="1" x14ac:dyDescent="0.2">
      <c r="A124" s="92">
        <v>122</v>
      </c>
      <c r="B124" s="53"/>
      <c r="C124" s="12"/>
      <c r="D124" s="39"/>
      <c r="E124" s="13"/>
      <c r="F124" s="105"/>
      <c r="G124" s="47" t="str">
        <f>IF(F124="","",VLOOKUP(F124,商品リスト!A:D,2,FALSE))</f>
        <v/>
      </c>
      <c r="H124" s="14"/>
      <c r="I124" s="37" t="s">
        <v>234</v>
      </c>
      <c r="J124" s="37"/>
      <c r="K124" s="31" t="str">
        <f>IF(G124="","",INDEX(data!H:H,MATCH("*"&amp;配送先入力シート!G124&amp;"*",data!C:C,0)))</f>
        <v/>
      </c>
      <c r="L124" s="31" t="str">
        <f t="shared" si="21"/>
        <v/>
      </c>
      <c r="M124" s="31">
        <f>VLOOKUP(I124,'data list'!$I$1:$J$13,2,FALSE)</f>
        <v>0</v>
      </c>
      <c r="N124" s="31"/>
      <c r="O124" s="31" t="str">
        <f t="shared" si="29"/>
        <v/>
      </c>
      <c r="P124" s="32" t="str">
        <f t="shared" si="23"/>
        <v/>
      </c>
      <c r="S124" s="7" t="str">
        <f>INDEX(data!B:B,MATCH("*"&amp;配送先入力シート!G124&amp;"*",data!C:C,0))</f>
        <v>code（Ｎｏ【-】）</v>
      </c>
      <c r="T124" s="6" t="str">
        <f>VLOOKUP(S124,data!B:C,2,0)</f>
        <v>item_name</v>
      </c>
      <c r="U124" t="str">
        <f>VLOOKUP(S124,data!B:E,4,0)</f>
        <v>風呂敷検索ワード</v>
      </c>
      <c r="X124" s="6" t="str">
        <f t="shared" si="24"/>
        <v/>
      </c>
      <c r="Y124" s="6" t="str">
        <f t="shared" si="25"/>
        <v/>
      </c>
      <c r="Z124" s="82" t="str">
        <f t="shared" si="19"/>
        <v/>
      </c>
      <c r="AA124" t="str">
        <f>IF(COUNTIF(Z124:$Z$203,Z124)=1,"なし","重複")</f>
        <v>重複</v>
      </c>
      <c r="AC124">
        <f>SUMIF($B$3:B124,B124,$O$3:O124)</f>
        <v>0</v>
      </c>
      <c r="AE124">
        <f>IF(AC124=0,0,IF(AC124&lt;10000,VLOOKUP(X124,'data list'!$A$1:$C$48,3,FALSE),0))</f>
        <v>0</v>
      </c>
      <c r="AG124">
        <f t="shared" si="26"/>
        <v>0</v>
      </c>
      <c r="AK124">
        <f t="shared" si="28"/>
        <v>0</v>
      </c>
    </row>
    <row r="125" spans="1:37" ht="30" customHeight="1" x14ac:dyDescent="0.2">
      <c r="A125" s="92">
        <v>123</v>
      </c>
      <c r="B125" s="53"/>
      <c r="C125" s="12"/>
      <c r="D125" s="39"/>
      <c r="E125" s="13"/>
      <c r="F125" s="105"/>
      <c r="G125" s="47" t="str">
        <f>IF(F125="","",VLOOKUP(F125,商品リスト!A:D,2,FALSE))</f>
        <v/>
      </c>
      <c r="H125" s="14"/>
      <c r="I125" s="37" t="s">
        <v>234</v>
      </c>
      <c r="J125" s="37"/>
      <c r="K125" s="31" t="str">
        <f>IF(G125="","",INDEX(data!H:H,MATCH("*"&amp;配送先入力シート!G125&amp;"*",data!C:C,0)))</f>
        <v/>
      </c>
      <c r="L125" s="31" t="str">
        <f t="shared" si="21"/>
        <v/>
      </c>
      <c r="M125" s="31">
        <f>VLOOKUP(I125,'data list'!$I$1:$J$13,2,FALSE)</f>
        <v>0</v>
      </c>
      <c r="N125" s="31"/>
      <c r="O125" s="31" t="str">
        <f t="shared" si="29"/>
        <v/>
      </c>
      <c r="P125" s="32" t="str">
        <f t="shared" si="23"/>
        <v/>
      </c>
      <c r="S125" s="7" t="str">
        <f>INDEX(data!B:B,MATCH("*"&amp;配送先入力シート!G125&amp;"*",data!C:C,0))</f>
        <v>code（Ｎｏ【-】）</v>
      </c>
      <c r="T125" s="6" t="str">
        <f>VLOOKUP(S125,data!B:C,2,0)</f>
        <v>item_name</v>
      </c>
      <c r="U125" t="str">
        <f>VLOOKUP(S125,data!B:E,4,0)</f>
        <v>風呂敷検索ワード</v>
      </c>
      <c r="X125" s="6" t="str">
        <f t="shared" si="24"/>
        <v/>
      </c>
      <c r="Y125" s="6" t="str">
        <f t="shared" si="25"/>
        <v/>
      </c>
      <c r="Z125" s="82" t="str">
        <f t="shared" si="19"/>
        <v/>
      </c>
      <c r="AA125" t="str">
        <f>IF(COUNTIF(Z125:$Z$203,Z125)=1,"なし","重複")</f>
        <v>重複</v>
      </c>
      <c r="AC125">
        <f>SUMIF($B$3:B125,B125,$O$3:O125)</f>
        <v>0</v>
      </c>
      <c r="AE125">
        <f>IF(AC125=0,0,IF(AC125&lt;10000,VLOOKUP(X125,'data list'!$A$1:$C$48,3,FALSE),0))</f>
        <v>0</v>
      </c>
      <c r="AG125">
        <f t="shared" si="26"/>
        <v>0</v>
      </c>
      <c r="AK125">
        <f t="shared" si="28"/>
        <v>0</v>
      </c>
    </row>
    <row r="126" spans="1:37" ht="30" customHeight="1" x14ac:dyDescent="0.2">
      <c r="A126" s="92">
        <v>124</v>
      </c>
      <c r="B126" s="53"/>
      <c r="C126" s="12"/>
      <c r="D126" s="39"/>
      <c r="E126" s="13"/>
      <c r="F126" s="105"/>
      <c r="G126" s="47" t="str">
        <f>IF(F126="","",VLOOKUP(F126,商品リスト!A:D,2,FALSE))</f>
        <v/>
      </c>
      <c r="H126" s="14"/>
      <c r="I126" s="37" t="s">
        <v>234</v>
      </c>
      <c r="J126" s="37"/>
      <c r="K126" s="31" t="str">
        <f>IF(G126="","",INDEX(data!H:H,MATCH("*"&amp;配送先入力シート!G126&amp;"*",data!C:C,0)))</f>
        <v/>
      </c>
      <c r="L126" s="31" t="str">
        <f t="shared" si="0"/>
        <v/>
      </c>
      <c r="M126" s="31">
        <f>VLOOKUP(I126,'data list'!$I$1:$J$13,2,FALSE)</f>
        <v>0</v>
      </c>
      <c r="N126" s="31"/>
      <c r="O126" s="31" t="str">
        <f t="shared" si="1"/>
        <v/>
      </c>
      <c r="P126" s="32" t="str">
        <f t="shared" si="2"/>
        <v/>
      </c>
      <c r="S126" s="7" t="str">
        <f>INDEX(data!B:B,MATCH("*"&amp;配送先入力シート!G126&amp;"*",data!C:C,0))</f>
        <v>code（Ｎｏ【-】）</v>
      </c>
      <c r="T126" s="6" t="str">
        <f>VLOOKUP(S126,data!B:C,2,0)</f>
        <v>item_name</v>
      </c>
      <c r="U126" t="str">
        <f>VLOOKUP(S126,data!B:E,4,0)</f>
        <v>風呂敷検索ワード</v>
      </c>
      <c r="X126" s="6" t="str">
        <f t="shared" si="3"/>
        <v/>
      </c>
      <c r="Y126" s="6" t="str">
        <f t="shared" si="4"/>
        <v/>
      </c>
      <c r="Z126" s="82" t="str">
        <f t="shared" si="19"/>
        <v/>
      </c>
      <c r="AA126" t="str">
        <f>IF(COUNTIF(Z126:$Z$203,Z126)=1,"なし","重複")</f>
        <v>重複</v>
      </c>
      <c r="AC126">
        <f>SUMIF($B$3:B126,B126,$O$3:O126)</f>
        <v>0</v>
      </c>
      <c r="AE126">
        <f>IF(AC126=0,0,IF(AC126&lt;10000,VLOOKUP(X126,'data list'!$A$1:$C$48,3,FALSE),0))</f>
        <v>0</v>
      </c>
      <c r="AG126">
        <f t="shared" si="20"/>
        <v>0</v>
      </c>
      <c r="AJ126" t="str">
        <f t="shared" si="6"/>
        <v/>
      </c>
      <c r="AK126">
        <f t="shared" si="7"/>
        <v>0</v>
      </c>
    </row>
    <row r="127" spans="1:37" ht="30" customHeight="1" x14ac:dyDescent="0.2">
      <c r="A127" s="92">
        <v>125</v>
      </c>
      <c r="B127" s="53"/>
      <c r="C127" s="12"/>
      <c r="D127" s="39"/>
      <c r="E127" s="13"/>
      <c r="F127" s="105"/>
      <c r="G127" s="47" t="str">
        <f>IF(F127="","",VLOOKUP(F127,商品リスト!A:D,2,FALSE))</f>
        <v/>
      </c>
      <c r="H127" s="14"/>
      <c r="I127" s="37" t="s">
        <v>234</v>
      </c>
      <c r="J127" s="37"/>
      <c r="K127" s="31" t="str">
        <f>IF(G127="","",INDEX(data!H:H,MATCH("*"&amp;配送先入力シート!G127&amp;"*",data!C:C,0)))</f>
        <v/>
      </c>
      <c r="L127" s="31" t="str">
        <f t="shared" si="0"/>
        <v/>
      </c>
      <c r="M127" s="31">
        <f>VLOOKUP(I127,'data list'!$I$1:$J$13,2,FALSE)</f>
        <v>0</v>
      </c>
      <c r="N127" s="31"/>
      <c r="O127" s="31" t="str">
        <f t="shared" si="1"/>
        <v/>
      </c>
      <c r="P127" s="32" t="str">
        <f t="shared" si="2"/>
        <v/>
      </c>
      <c r="S127" s="7" t="str">
        <f>INDEX(data!B:B,MATCH("*"&amp;配送先入力シート!G127&amp;"*",data!C:C,0))</f>
        <v>code（Ｎｏ【-】）</v>
      </c>
      <c r="T127" s="6" t="str">
        <f>VLOOKUP(S127,data!B:C,2,0)</f>
        <v>item_name</v>
      </c>
      <c r="U127" t="str">
        <f>VLOOKUP(S127,data!B:E,4,0)</f>
        <v>風呂敷検索ワード</v>
      </c>
      <c r="X127" s="6" t="str">
        <f t="shared" si="3"/>
        <v/>
      </c>
      <c r="Y127" s="6" t="str">
        <f t="shared" si="4"/>
        <v/>
      </c>
      <c r="Z127" s="82" t="str">
        <f t="shared" si="19"/>
        <v/>
      </c>
      <c r="AA127" t="str">
        <f>IF(COUNTIF(Z127:$Z$203,Z127)=1,"なし","重複")</f>
        <v>重複</v>
      </c>
      <c r="AC127">
        <f>SUMIF($B$3:B127,B127,$O$3:O127)</f>
        <v>0</v>
      </c>
      <c r="AE127">
        <f>IF(AC127=0,0,IF(AC127&lt;10000,VLOOKUP(X127,'data list'!$A$1:$C$48,3,FALSE),0))</f>
        <v>0</v>
      </c>
      <c r="AG127">
        <f t="shared" si="20"/>
        <v>0</v>
      </c>
      <c r="AJ127" t="str">
        <f t="shared" si="6"/>
        <v/>
      </c>
      <c r="AK127">
        <f t="shared" si="7"/>
        <v>0</v>
      </c>
    </row>
    <row r="128" spans="1:37" ht="30" customHeight="1" x14ac:dyDescent="0.2">
      <c r="A128" s="92">
        <v>126</v>
      </c>
      <c r="B128" s="53"/>
      <c r="C128" s="12"/>
      <c r="D128" s="39"/>
      <c r="E128" s="13"/>
      <c r="F128" s="105"/>
      <c r="G128" s="47" t="str">
        <f>IF(F128="","",VLOOKUP(F128,商品リスト!A:D,2,FALSE))</f>
        <v/>
      </c>
      <c r="H128" s="14"/>
      <c r="I128" s="37" t="s">
        <v>234</v>
      </c>
      <c r="J128" s="37"/>
      <c r="K128" s="31" t="str">
        <f>IF(G128="","",INDEX(data!H:H,MATCH("*"&amp;配送先入力シート!G128&amp;"*",data!C:C,0)))</f>
        <v/>
      </c>
      <c r="L128" s="31" t="str">
        <f t="shared" si="0"/>
        <v/>
      </c>
      <c r="M128" s="31">
        <f>VLOOKUP(I128,'data list'!$I$1:$J$13,2,FALSE)</f>
        <v>0</v>
      </c>
      <c r="N128" s="31"/>
      <c r="O128" s="31" t="str">
        <f t="shared" si="1"/>
        <v/>
      </c>
      <c r="P128" s="32" t="str">
        <f t="shared" si="2"/>
        <v/>
      </c>
      <c r="S128" s="7" t="str">
        <f>INDEX(data!B:B,MATCH("*"&amp;配送先入力シート!G128&amp;"*",data!C:C,0))</f>
        <v>code（Ｎｏ【-】）</v>
      </c>
      <c r="T128" s="6" t="str">
        <f>VLOOKUP(S128,data!B:C,2,0)</f>
        <v>item_name</v>
      </c>
      <c r="U128" t="str">
        <f>VLOOKUP(S128,data!B:E,4,0)</f>
        <v>風呂敷検索ワード</v>
      </c>
      <c r="X128" s="6" t="str">
        <f t="shared" si="3"/>
        <v/>
      </c>
      <c r="Y128" s="6" t="str">
        <f t="shared" si="4"/>
        <v/>
      </c>
      <c r="Z128" s="82" t="str">
        <f t="shared" si="19"/>
        <v/>
      </c>
      <c r="AA128" t="str">
        <f>IF(COUNTIF(Z128:$Z$203,Z128)=1,"なし","重複")</f>
        <v>重複</v>
      </c>
      <c r="AC128">
        <f>SUMIF($B$3:B128,B128,$O$3:O128)</f>
        <v>0</v>
      </c>
      <c r="AE128">
        <f>IF(AC128=0,0,IF(AC128&lt;10000,VLOOKUP(X128,'data list'!$A$1:$C$48,3,FALSE),0))</f>
        <v>0</v>
      </c>
      <c r="AG128">
        <f t="shared" si="20"/>
        <v>0</v>
      </c>
      <c r="AJ128" t="str">
        <f t="shared" si="6"/>
        <v/>
      </c>
      <c r="AK128">
        <f t="shared" si="7"/>
        <v>0</v>
      </c>
    </row>
    <row r="129" spans="1:37" ht="30" customHeight="1" x14ac:dyDescent="0.2">
      <c r="A129" s="92">
        <v>127</v>
      </c>
      <c r="B129" s="53"/>
      <c r="C129" s="12"/>
      <c r="D129" s="39"/>
      <c r="E129" s="13"/>
      <c r="F129" s="105"/>
      <c r="G129" s="47" t="str">
        <f>IF(F129="","",VLOOKUP(F129,商品リスト!A:D,2,FALSE))</f>
        <v/>
      </c>
      <c r="H129" s="14"/>
      <c r="I129" s="37" t="s">
        <v>234</v>
      </c>
      <c r="J129" s="37"/>
      <c r="K129" s="31" t="str">
        <f>IF(G129="","",INDEX(data!H:H,MATCH("*"&amp;配送先入力シート!G129&amp;"*",data!C:C,0)))</f>
        <v/>
      </c>
      <c r="L129" s="31" t="str">
        <f t="shared" si="0"/>
        <v/>
      </c>
      <c r="M129" s="31">
        <f>VLOOKUP(I129,'data list'!$I$1:$J$13,2,FALSE)</f>
        <v>0</v>
      </c>
      <c r="N129" s="31"/>
      <c r="O129" s="31" t="str">
        <f t="shared" si="1"/>
        <v/>
      </c>
      <c r="P129" s="32" t="str">
        <f t="shared" si="2"/>
        <v/>
      </c>
      <c r="S129" s="7" t="str">
        <f>INDEX(data!B:B,MATCH("*"&amp;配送先入力シート!G129&amp;"*",data!C:C,0))</f>
        <v>code（Ｎｏ【-】）</v>
      </c>
      <c r="T129" s="6" t="str">
        <f>VLOOKUP(S129,data!B:C,2,0)</f>
        <v>item_name</v>
      </c>
      <c r="U129" t="str">
        <f>VLOOKUP(S129,data!B:E,4,0)</f>
        <v>風呂敷検索ワード</v>
      </c>
      <c r="X129" s="6" t="str">
        <f t="shared" si="3"/>
        <v/>
      </c>
      <c r="Y129" s="6" t="str">
        <f t="shared" si="4"/>
        <v/>
      </c>
      <c r="Z129" s="82" t="str">
        <f t="shared" si="19"/>
        <v/>
      </c>
      <c r="AA129" t="str">
        <f>IF(COUNTIF(Z129:$Z$203,Z129)=1,"なし","重複")</f>
        <v>重複</v>
      </c>
      <c r="AC129">
        <f>SUMIF($B$3:B129,B129,$O$3:O129)</f>
        <v>0</v>
      </c>
      <c r="AE129">
        <f>IF(AC129=0,0,IF(AC129&lt;10000,VLOOKUP(X129,'data list'!$A$1:$C$48,3,FALSE),0))</f>
        <v>0</v>
      </c>
      <c r="AG129">
        <f t="shared" si="20"/>
        <v>0</v>
      </c>
      <c r="AJ129" t="str">
        <f t="shared" si="6"/>
        <v/>
      </c>
      <c r="AK129">
        <f t="shared" si="7"/>
        <v>0</v>
      </c>
    </row>
    <row r="130" spans="1:37" ht="30" customHeight="1" x14ac:dyDescent="0.2">
      <c r="A130" s="92">
        <v>128</v>
      </c>
      <c r="B130" s="53"/>
      <c r="C130" s="12"/>
      <c r="D130" s="39"/>
      <c r="E130" s="13"/>
      <c r="F130" s="105"/>
      <c r="G130" s="47" t="str">
        <f>IF(F130="","",VLOOKUP(F130,商品リスト!A:D,2,FALSE))</f>
        <v/>
      </c>
      <c r="H130" s="14"/>
      <c r="I130" s="37" t="s">
        <v>234</v>
      </c>
      <c r="J130" s="37"/>
      <c r="K130" s="31" t="str">
        <f>IF(G130="","",INDEX(data!H:H,MATCH("*"&amp;配送先入力シート!G130&amp;"*",data!C:C,0)))</f>
        <v/>
      </c>
      <c r="L130" s="31" t="str">
        <f t="shared" si="0"/>
        <v/>
      </c>
      <c r="M130" s="31">
        <f>VLOOKUP(I130,'data list'!$I$1:$J$13,2,FALSE)</f>
        <v>0</v>
      </c>
      <c r="N130" s="31"/>
      <c r="O130" s="31" t="str">
        <f t="shared" si="1"/>
        <v/>
      </c>
      <c r="P130" s="32" t="str">
        <f t="shared" si="2"/>
        <v/>
      </c>
      <c r="S130" s="7" t="str">
        <f>INDEX(data!B:B,MATCH("*"&amp;配送先入力シート!G130&amp;"*",data!C:C,0))</f>
        <v>code（Ｎｏ【-】）</v>
      </c>
      <c r="T130" s="6" t="str">
        <f>VLOOKUP(S130,data!B:C,2,0)</f>
        <v>item_name</v>
      </c>
      <c r="U130" t="str">
        <f>VLOOKUP(S130,data!B:E,4,0)</f>
        <v>風呂敷検索ワード</v>
      </c>
      <c r="X130" s="6" t="str">
        <f t="shared" si="3"/>
        <v/>
      </c>
      <c r="Y130" s="6" t="str">
        <f t="shared" si="4"/>
        <v/>
      </c>
      <c r="Z130" s="82" t="str">
        <f t="shared" si="19"/>
        <v/>
      </c>
      <c r="AA130" t="str">
        <f>IF(COUNTIF(Z130:$Z$203,Z130)=1,"なし","重複")</f>
        <v>重複</v>
      </c>
      <c r="AC130">
        <f>SUMIF($B$3:B130,B130,$O$3:O130)</f>
        <v>0</v>
      </c>
      <c r="AE130">
        <f>IF(AC130=0,0,IF(AC130&lt;10000,VLOOKUP(X130,'data list'!$A$1:$C$48,3,FALSE),0))</f>
        <v>0</v>
      </c>
      <c r="AG130">
        <f t="shared" si="20"/>
        <v>0</v>
      </c>
      <c r="AJ130" t="str">
        <f t="shared" si="6"/>
        <v/>
      </c>
      <c r="AK130">
        <f t="shared" si="7"/>
        <v>0</v>
      </c>
    </row>
    <row r="131" spans="1:37" ht="30" customHeight="1" x14ac:dyDescent="0.2">
      <c r="A131" s="92">
        <v>129</v>
      </c>
      <c r="B131" s="53"/>
      <c r="C131" s="12"/>
      <c r="D131" s="39"/>
      <c r="E131" s="13"/>
      <c r="F131" s="105"/>
      <c r="G131" s="47" t="str">
        <f>IF(F131="","",VLOOKUP(F131,商品リスト!A:D,2,FALSE))</f>
        <v/>
      </c>
      <c r="H131" s="14"/>
      <c r="I131" s="37" t="s">
        <v>234</v>
      </c>
      <c r="J131" s="37"/>
      <c r="K131" s="31" t="str">
        <f>IF(G131="","",INDEX(data!H:H,MATCH("*"&amp;配送先入力シート!G131&amp;"*",data!C:C,0)))</f>
        <v/>
      </c>
      <c r="L131" s="31" t="str">
        <f t="shared" si="0"/>
        <v/>
      </c>
      <c r="M131" s="31">
        <f>VLOOKUP(I131,'data list'!$I$1:$J$13,2,FALSE)</f>
        <v>0</v>
      </c>
      <c r="N131" s="31"/>
      <c r="O131" s="31" t="str">
        <f t="shared" si="1"/>
        <v/>
      </c>
      <c r="P131" s="32" t="str">
        <f t="shared" si="2"/>
        <v/>
      </c>
      <c r="S131" s="7" t="str">
        <f>INDEX(data!B:B,MATCH("*"&amp;配送先入力シート!G131&amp;"*",data!C:C,0))</f>
        <v>code（Ｎｏ【-】）</v>
      </c>
      <c r="T131" s="6" t="str">
        <f>VLOOKUP(S131,data!B:C,2,0)</f>
        <v>item_name</v>
      </c>
      <c r="U131" t="str">
        <f>VLOOKUP(S131,data!B:E,4,0)</f>
        <v>風呂敷検索ワード</v>
      </c>
      <c r="X131" s="6" t="str">
        <f t="shared" si="3"/>
        <v/>
      </c>
      <c r="Y131" s="6" t="str">
        <f t="shared" si="4"/>
        <v/>
      </c>
      <c r="Z131" s="82" t="str">
        <f t="shared" ref="Z131:Z194" si="30">B131&amp;D131</f>
        <v/>
      </c>
      <c r="AA131" t="str">
        <f>IF(COUNTIF(Z131:$Z$203,Z131)=1,"なし","重複")</f>
        <v>重複</v>
      </c>
      <c r="AC131">
        <f>SUMIF($B$3:B131,B131,$O$3:O131)</f>
        <v>0</v>
      </c>
      <c r="AE131">
        <f>IF(AC131=0,0,IF(AC131&lt;10000,VLOOKUP(X131,'data list'!$A$1:$C$48,3,FALSE),0))</f>
        <v>0</v>
      </c>
      <c r="AG131">
        <f t="shared" si="20"/>
        <v>0</v>
      </c>
      <c r="AJ131" t="str">
        <f t="shared" si="6"/>
        <v/>
      </c>
      <c r="AK131">
        <f t="shared" si="7"/>
        <v>0</v>
      </c>
    </row>
    <row r="132" spans="1:37" ht="30" customHeight="1" x14ac:dyDescent="0.2">
      <c r="A132" s="92">
        <v>130</v>
      </c>
      <c r="B132" s="53"/>
      <c r="C132" s="12"/>
      <c r="D132" s="39"/>
      <c r="E132" s="13"/>
      <c r="F132" s="105"/>
      <c r="G132" s="47" t="str">
        <f>IF(F132="","",VLOOKUP(F132,商品リスト!A:D,2,FALSE))</f>
        <v/>
      </c>
      <c r="H132" s="14"/>
      <c r="I132" s="37" t="s">
        <v>234</v>
      </c>
      <c r="J132" s="37"/>
      <c r="K132" s="31" t="str">
        <f>IF(G132="","",INDEX(data!H:H,MATCH("*"&amp;配送先入力シート!G132&amp;"*",data!C:C,0)))</f>
        <v/>
      </c>
      <c r="L132" s="31" t="str">
        <f t="shared" si="0"/>
        <v/>
      </c>
      <c r="M132" s="31">
        <f>VLOOKUP(I132,'data list'!$I$1:$J$13,2,FALSE)</f>
        <v>0</v>
      </c>
      <c r="N132" s="31"/>
      <c r="O132" s="31" t="str">
        <f t="shared" si="1"/>
        <v/>
      </c>
      <c r="P132" s="32" t="str">
        <f t="shared" si="2"/>
        <v/>
      </c>
      <c r="S132" s="7" t="str">
        <f>INDEX(data!B:B,MATCH("*"&amp;配送先入力シート!G132&amp;"*",data!C:C,0))</f>
        <v>code（Ｎｏ【-】）</v>
      </c>
      <c r="T132" s="6" t="str">
        <f>VLOOKUP(S132,data!B:C,2,0)</f>
        <v>item_name</v>
      </c>
      <c r="U132" t="str">
        <f>VLOOKUP(S132,data!B:E,4,0)</f>
        <v>風呂敷検索ワード</v>
      </c>
      <c r="X132" s="6" t="str">
        <f t="shared" si="3"/>
        <v/>
      </c>
      <c r="Y132" s="6" t="str">
        <f t="shared" si="4"/>
        <v/>
      </c>
      <c r="Z132" s="82" t="str">
        <f t="shared" si="30"/>
        <v/>
      </c>
      <c r="AA132" t="str">
        <f>IF(COUNTIF(Z132:$Z$203,Z132)=1,"なし","重複")</f>
        <v>重複</v>
      </c>
      <c r="AC132">
        <f>SUMIF($B$3:B132,B132,$O$3:O132)</f>
        <v>0</v>
      </c>
      <c r="AE132">
        <f>IF(AC132=0,0,IF(AC132&lt;10000,VLOOKUP(X132,'data list'!$A$1:$C$48,3,FALSE),0))</f>
        <v>0</v>
      </c>
      <c r="AG132">
        <f t="shared" si="20"/>
        <v>0</v>
      </c>
      <c r="AK132">
        <f t="shared" si="7"/>
        <v>0</v>
      </c>
    </row>
    <row r="133" spans="1:37" ht="30" customHeight="1" x14ac:dyDescent="0.2">
      <c r="A133" s="92">
        <v>131</v>
      </c>
      <c r="B133" s="53"/>
      <c r="C133" s="12"/>
      <c r="D133" s="39"/>
      <c r="E133" s="13"/>
      <c r="F133" s="105"/>
      <c r="G133" s="47" t="str">
        <f>IF(F133="","",VLOOKUP(F133,商品リスト!A:D,2,FALSE))</f>
        <v/>
      </c>
      <c r="H133" s="14"/>
      <c r="I133" s="37" t="s">
        <v>234</v>
      </c>
      <c r="J133" s="37"/>
      <c r="K133" s="31" t="str">
        <f>IF(G133="","",INDEX(data!H:H,MATCH("*"&amp;配送先入力シート!G133&amp;"*",data!C:C,0)))</f>
        <v/>
      </c>
      <c r="L133" s="31" t="str">
        <f t="shared" si="0"/>
        <v/>
      </c>
      <c r="M133" s="31">
        <f>VLOOKUP(I133,'data list'!$I$1:$J$13,2,FALSE)</f>
        <v>0</v>
      </c>
      <c r="N133" s="31"/>
      <c r="O133" s="31" t="str">
        <f t="shared" si="1"/>
        <v/>
      </c>
      <c r="P133" s="32" t="str">
        <f t="shared" si="2"/>
        <v/>
      </c>
      <c r="S133" s="7" t="str">
        <f>INDEX(data!B:B,MATCH("*"&amp;配送先入力シート!G133&amp;"*",data!C:C,0))</f>
        <v>code（Ｎｏ【-】）</v>
      </c>
      <c r="T133" s="6" t="str">
        <f>VLOOKUP(S133,data!B:C,2,0)</f>
        <v>item_name</v>
      </c>
      <c r="U133" t="str">
        <f>VLOOKUP(S133,data!B:E,4,0)</f>
        <v>風呂敷検索ワード</v>
      </c>
      <c r="X133" s="6" t="str">
        <f t="shared" si="3"/>
        <v/>
      </c>
      <c r="Y133" s="6" t="str">
        <f t="shared" si="4"/>
        <v/>
      </c>
      <c r="Z133" s="82" t="str">
        <f t="shared" si="30"/>
        <v/>
      </c>
      <c r="AA133" t="str">
        <f>IF(COUNTIF(Z133:$Z$203,Z133)=1,"なし","重複")</f>
        <v>重複</v>
      </c>
      <c r="AC133">
        <f>SUMIF($B$3:B133,B133,$O$3:O133)</f>
        <v>0</v>
      </c>
      <c r="AE133">
        <f>IF(AC133=0,0,IF(AC133&lt;10000,VLOOKUP(X133,'data list'!$A$1:$C$48,3,FALSE),0))</f>
        <v>0</v>
      </c>
      <c r="AG133">
        <f t="shared" si="20"/>
        <v>0</v>
      </c>
      <c r="AK133">
        <f t="shared" si="7"/>
        <v>0</v>
      </c>
    </row>
    <row r="134" spans="1:37" ht="30" customHeight="1" x14ac:dyDescent="0.2">
      <c r="A134" s="92">
        <v>132</v>
      </c>
      <c r="B134" s="53"/>
      <c r="C134" s="12"/>
      <c r="D134" s="39"/>
      <c r="E134" s="13"/>
      <c r="F134" s="105"/>
      <c r="G134" s="47" t="str">
        <f>IF(F134="","",VLOOKUP(F134,商品リスト!A:D,2,FALSE))</f>
        <v/>
      </c>
      <c r="H134" s="14"/>
      <c r="I134" s="37" t="s">
        <v>234</v>
      </c>
      <c r="J134" s="37"/>
      <c r="K134" s="31" t="str">
        <f>IF(G134="","",INDEX(data!H:H,MATCH("*"&amp;配送先入力シート!G134&amp;"*",data!C:C,0)))</f>
        <v/>
      </c>
      <c r="L134" s="31" t="str">
        <f t="shared" si="0"/>
        <v/>
      </c>
      <c r="M134" s="31">
        <f>VLOOKUP(I134,'data list'!$I$1:$J$13,2,FALSE)</f>
        <v>0</v>
      </c>
      <c r="N134" s="31"/>
      <c r="O134" s="31" t="str">
        <f t="shared" si="1"/>
        <v/>
      </c>
      <c r="P134" s="32" t="str">
        <f t="shared" si="2"/>
        <v/>
      </c>
      <c r="S134" s="7" t="str">
        <f>INDEX(data!B:B,MATCH("*"&amp;配送先入力シート!G134&amp;"*",data!C:C,0))</f>
        <v>code（Ｎｏ【-】）</v>
      </c>
      <c r="T134" s="6" t="str">
        <f>VLOOKUP(S134,data!B:C,2,0)</f>
        <v>item_name</v>
      </c>
      <c r="U134" t="str">
        <f>VLOOKUP(S134,data!B:E,4,0)</f>
        <v>風呂敷検索ワード</v>
      </c>
      <c r="X134" s="6" t="str">
        <f t="shared" si="3"/>
        <v/>
      </c>
      <c r="Y134" s="6" t="str">
        <f t="shared" si="4"/>
        <v/>
      </c>
      <c r="Z134" s="82" t="str">
        <f t="shared" si="30"/>
        <v/>
      </c>
      <c r="AA134" t="str">
        <f>IF(COUNTIF(Z134:$Z$203,Z134)=1,"なし","重複")</f>
        <v>重複</v>
      </c>
      <c r="AC134">
        <f>SUMIF($B$3:B134,B134,$O$3:O134)</f>
        <v>0</v>
      </c>
      <c r="AE134">
        <f>IF(AC134=0,0,IF(AC134&lt;10000,VLOOKUP(X134,'data list'!$A$1:$C$48,3,FALSE),0))</f>
        <v>0</v>
      </c>
      <c r="AG134">
        <f t="shared" si="20"/>
        <v>0</v>
      </c>
      <c r="AK134">
        <f t="shared" si="7"/>
        <v>0</v>
      </c>
    </row>
    <row r="135" spans="1:37" ht="30" customHeight="1" x14ac:dyDescent="0.2">
      <c r="A135" s="92">
        <v>133</v>
      </c>
      <c r="B135" s="53"/>
      <c r="C135" s="12"/>
      <c r="D135" s="39"/>
      <c r="E135" s="13"/>
      <c r="F135" s="105"/>
      <c r="G135" s="47" t="str">
        <f>IF(F135="","",VLOOKUP(F135,商品リスト!A:D,2,FALSE))</f>
        <v/>
      </c>
      <c r="H135" s="14"/>
      <c r="I135" s="37" t="s">
        <v>234</v>
      </c>
      <c r="J135" s="37"/>
      <c r="K135" s="31" t="str">
        <f>IF(G135="","",INDEX(data!H:H,MATCH("*"&amp;配送先入力シート!G135&amp;"*",data!C:C,0)))</f>
        <v/>
      </c>
      <c r="L135" s="31" t="str">
        <f t="shared" si="0"/>
        <v/>
      </c>
      <c r="M135" s="31">
        <f>VLOOKUP(I135,'data list'!$I$1:$J$13,2,FALSE)</f>
        <v>0</v>
      </c>
      <c r="N135" s="31"/>
      <c r="O135" s="31" t="str">
        <f t="shared" si="1"/>
        <v/>
      </c>
      <c r="P135" s="32" t="str">
        <f t="shared" si="2"/>
        <v/>
      </c>
      <c r="S135" s="7" t="str">
        <f>INDEX(data!B:B,MATCH("*"&amp;配送先入力シート!G135&amp;"*",data!C:C,0))</f>
        <v>code（Ｎｏ【-】）</v>
      </c>
      <c r="T135" s="6" t="str">
        <f>VLOOKUP(S135,data!B:C,2,0)</f>
        <v>item_name</v>
      </c>
      <c r="U135" t="str">
        <f>VLOOKUP(S135,data!B:E,4,0)</f>
        <v>風呂敷検索ワード</v>
      </c>
      <c r="X135" s="6" t="str">
        <f t="shared" si="3"/>
        <v/>
      </c>
      <c r="Y135" s="6" t="str">
        <f t="shared" si="4"/>
        <v/>
      </c>
      <c r="Z135" s="82" t="str">
        <f t="shared" si="30"/>
        <v/>
      </c>
      <c r="AA135" t="str">
        <f>IF(COUNTIF(Z135:$Z$203,Z135)=1,"なし","重複")</f>
        <v>重複</v>
      </c>
      <c r="AC135">
        <f>SUMIF($B$3:B135,B135,$O$3:O135)</f>
        <v>0</v>
      </c>
      <c r="AE135">
        <f>IF(AC135=0,0,IF(AC135&lt;10000,VLOOKUP(X135,'data list'!$A$1:$C$48,3,FALSE),0))</f>
        <v>0</v>
      </c>
      <c r="AG135">
        <f t="shared" si="20"/>
        <v>0</v>
      </c>
      <c r="AK135">
        <f t="shared" si="7"/>
        <v>0</v>
      </c>
    </row>
    <row r="136" spans="1:37" ht="30" customHeight="1" x14ac:dyDescent="0.2">
      <c r="A136" s="92">
        <v>134</v>
      </c>
      <c r="B136" s="53"/>
      <c r="C136" s="12"/>
      <c r="D136" s="39"/>
      <c r="E136" s="13"/>
      <c r="F136" s="105"/>
      <c r="G136" s="47" t="str">
        <f>IF(F136="","",VLOOKUP(F136,商品リスト!A:D,2,FALSE))</f>
        <v/>
      </c>
      <c r="H136" s="14"/>
      <c r="I136" s="37" t="s">
        <v>234</v>
      </c>
      <c r="J136" s="37"/>
      <c r="K136" s="31" t="str">
        <f>IF(G136="","",INDEX(data!H:H,MATCH("*"&amp;配送先入力シート!G136&amp;"*",data!C:C,0)))</f>
        <v/>
      </c>
      <c r="L136" s="31" t="str">
        <f t="shared" si="0"/>
        <v/>
      </c>
      <c r="M136" s="31">
        <f>VLOOKUP(I136,'data list'!$I$1:$J$13,2,FALSE)</f>
        <v>0</v>
      </c>
      <c r="N136" s="31"/>
      <c r="O136" s="31" t="str">
        <f t="shared" si="1"/>
        <v/>
      </c>
      <c r="P136" s="32" t="str">
        <f t="shared" si="2"/>
        <v/>
      </c>
      <c r="S136" s="7" t="str">
        <f>INDEX(data!B:B,MATCH("*"&amp;配送先入力シート!G136&amp;"*",data!C:C,0))</f>
        <v>code（Ｎｏ【-】）</v>
      </c>
      <c r="T136" s="6" t="str">
        <f>VLOOKUP(S136,data!B:C,2,0)</f>
        <v>item_name</v>
      </c>
      <c r="U136" t="str">
        <f>VLOOKUP(S136,data!B:E,4,0)</f>
        <v>風呂敷検索ワード</v>
      </c>
      <c r="X136" s="6" t="str">
        <f t="shared" si="3"/>
        <v/>
      </c>
      <c r="Y136" s="6" t="str">
        <f t="shared" si="4"/>
        <v/>
      </c>
      <c r="Z136" s="82" t="str">
        <f t="shared" si="30"/>
        <v/>
      </c>
      <c r="AA136" t="str">
        <f>IF(COUNTIF(Z136:$Z$203,Z136)=1,"なし","重複")</f>
        <v>重複</v>
      </c>
      <c r="AC136">
        <f>SUMIF($B$3:B136,B136,$O$3:O136)</f>
        <v>0</v>
      </c>
      <c r="AE136">
        <f>IF(AC136=0,0,IF(AC136&lt;10000,VLOOKUP(X136,'data list'!$A$1:$C$48,3,FALSE),0))</f>
        <v>0</v>
      </c>
      <c r="AG136">
        <f t="shared" si="20"/>
        <v>0</v>
      </c>
      <c r="AK136">
        <f t="shared" si="7"/>
        <v>0</v>
      </c>
    </row>
    <row r="137" spans="1:37" ht="30" customHeight="1" x14ac:dyDescent="0.2">
      <c r="A137" s="92">
        <v>135</v>
      </c>
      <c r="B137" s="53"/>
      <c r="C137" s="12"/>
      <c r="D137" s="39"/>
      <c r="E137" s="13"/>
      <c r="F137" s="105"/>
      <c r="G137" s="47" t="str">
        <f>IF(F137="","",VLOOKUP(F137,商品リスト!A:D,2,FALSE))</f>
        <v/>
      </c>
      <c r="H137" s="14"/>
      <c r="I137" s="37" t="s">
        <v>234</v>
      </c>
      <c r="J137" s="37"/>
      <c r="K137" s="31" t="str">
        <f>IF(G137="","",INDEX(data!H:H,MATCH("*"&amp;配送先入力シート!G137&amp;"*",data!C:C,0)))</f>
        <v/>
      </c>
      <c r="L137" s="31" t="str">
        <f t="shared" si="0"/>
        <v/>
      </c>
      <c r="M137" s="31">
        <f>VLOOKUP(I137,'data list'!$I$1:$J$13,2,FALSE)</f>
        <v>0</v>
      </c>
      <c r="N137" s="31"/>
      <c r="O137" s="31" t="str">
        <f t="shared" si="1"/>
        <v/>
      </c>
      <c r="P137" s="32" t="str">
        <f t="shared" si="2"/>
        <v/>
      </c>
      <c r="S137" s="7" t="str">
        <f>INDEX(data!B:B,MATCH("*"&amp;配送先入力シート!G137&amp;"*",data!C:C,0))</f>
        <v>code（Ｎｏ【-】）</v>
      </c>
      <c r="T137" s="6" t="str">
        <f>VLOOKUP(S137,data!B:C,2,0)</f>
        <v>item_name</v>
      </c>
      <c r="U137" t="str">
        <f>VLOOKUP(S137,data!B:E,4,0)</f>
        <v>風呂敷検索ワード</v>
      </c>
      <c r="X137" s="6" t="str">
        <f t="shared" si="3"/>
        <v/>
      </c>
      <c r="Y137" s="6" t="str">
        <f t="shared" si="4"/>
        <v/>
      </c>
      <c r="Z137" s="82" t="str">
        <f t="shared" si="30"/>
        <v/>
      </c>
      <c r="AA137" t="str">
        <f>IF(COUNTIF(Z137:$Z$203,Z137)=1,"なし","重複")</f>
        <v>重複</v>
      </c>
      <c r="AC137">
        <f>SUMIF($B$3:B137,B137,$O$3:O137)</f>
        <v>0</v>
      </c>
      <c r="AE137">
        <f>IF(AC137=0,0,IF(AC137&lt;10000,VLOOKUP(X137,'data list'!$A$1:$C$48,3,FALSE),0))</f>
        <v>0</v>
      </c>
      <c r="AG137">
        <f t="shared" si="20"/>
        <v>0</v>
      </c>
      <c r="AK137">
        <f t="shared" si="7"/>
        <v>0</v>
      </c>
    </row>
    <row r="138" spans="1:37" ht="30" customHeight="1" x14ac:dyDescent="0.2">
      <c r="A138" s="92">
        <v>136</v>
      </c>
      <c r="B138" s="53"/>
      <c r="C138" s="12"/>
      <c r="D138" s="39"/>
      <c r="E138" s="13"/>
      <c r="F138" s="105"/>
      <c r="G138" s="47" t="str">
        <f>IF(F138="","",VLOOKUP(F138,商品リスト!A:D,2,FALSE))</f>
        <v/>
      </c>
      <c r="H138" s="14"/>
      <c r="I138" s="37" t="s">
        <v>234</v>
      </c>
      <c r="J138" s="37"/>
      <c r="K138" s="31" t="str">
        <f>IF(G138="","",INDEX(data!H:H,MATCH("*"&amp;配送先入力シート!G138&amp;"*",data!C:C,0)))</f>
        <v/>
      </c>
      <c r="L138" s="31" t="str">
        <f t="shared" si="0"/>
        <v/>
      </c>
      <c r="M138" s="31">
        <f>VLOOKUP(I138,'data list'!$I$1:$J$13,2,FALSE)</f>
        <v>0</v>
      </c>
      <c r="N138" s="31"/>
      <c r="O138" s="31" t="str">
        <f t="shared" si="1"/>
        <v/>
      </c>
      <c r="P138" s="32" t="str">
        <f t="shared" si="2"/>
        <v/>
      </c>
      <c r="S138" s="7" t="str">
        <f>INDEX(data!B:B,MATCH("*"&amp;配送先入力シート!G138&amp;"*",data!C:C,0))</f>
        <v>code（Ｎｏ【-】）</v>
      </c>
      <c r="T138" s="6" t="str">
        <f>VLOOKUP(S138,data!B:C,2,0)</f>
        <v>item_name</v>
      </c>
      <c r="U138" t="str">
        <f>VLOOKUP(S138,data!B:E,4,0)</f>
        <v>風呂敷検索ワード</v>
      </c>
      <c r="X138" s="6" t="str">
        <f t="shared" si="3"/>
        <v/>
      </c>
      <c r="Y138" s="6" t="str">
        <f t="shared" si="4"/>
        <v/>
      </c>
      <c r="Z138" s="82" t="str">
        <f t="shared" si="30"/>
        <v/>
      </c>
      <c r="AA138" t="str">
        <f>IF(COUNTIF(Z138:$Z$203,Z138)=1,"なし","重複")</f>
        <v>重複</v>
      </c>
      <c r="AC138">
        <f>SUMIF($B$3:B138,B138,$O$3:O138)</f>
        <v>0</v>
      </c>
      <c r="AE138">
        <f>IF(AC138=0,0,IF(AC138&lt;10000,VLOOKUP(X138,'data list'!$A$1:$C$48,3,FALSE),0))</f>
        <v>0</v>
      </c>
      <c r="AG138">
        <f t="shared" si="20"/>
        <v>0</v>
      </c>
      <c r="AK138">
        <f t="shared" si="7"/>
        <v>0</v>
      </c>
    </row>
    <row r="139" spans="1:37" ht="30" customHeight="1" x14ac:dyDescent="0.2">
      <c r="A139" s="92">
        <v>137</v>
      </c>
      <c r="B139" s="53"/>
      <c r="C139" s="12"/>
      <c r="D139" s="39"/>
      <c r="E139" s="13"/>
      <c r="F139" s="105"/>
      <c r="G139" s="47" t="str">
        <f>IF(F139="","",VLOOKUP(F139,商品リスト!A:D,2,FALSE))</f>
        <v/>
      </c>
      <c r="H139" s="14"/>
      <c r="I139" s="37" t="s">
        <v>234</v>
      </c>
      <c r="J139" s="37"/>
      <c r="K139" s="31" t="str">
        <f>IF(G139="","",INDEX(data!H:H,MATCH("*"&amp;配送先入力シート!G139&amp;"*",data!C:C,0)))</f>
        <v/>
      </c>
      <c r="L139" s="31" t="str">
        <f t="shared" si="0"/>
        <v/>
      </c>
      <c r="M139" s="31">
        <f>VLOOKUP(I139,'data list'!$I$1:$J$13,2,FALSE)</f>
        <v>0</v>
      </c>
      <c r="N139" s="31"/>
      <c r="O139" s="31" t="str">
        <f t="shared" si="1"/>
        <v/>
      </c>
      <c r="P139" s="32" t="str">
        <f t="shared" si="2"/>
        <v/>
      </c>
      <c r="S139" s="7" t="str">
        <f>INDEX(data!B:B,MATCH("*"&amp;配送先入力シート!G139&amp;"*",data!C:C,0))</f>
        <v>code（Ｎｏ【-】）</v>
      </c>
      <c r="T139" s="6" t="str">
        <f>VLOOKUP(S139,data!B:C,2,0)</f>
        <v>item_name</v>
      </c>
      <c r="U139" t="str">
        <f>VLOOKUP(S139,data!B:E,4,0)</f>
        <v>風呂敷検索ワード</v>
      </c>
      <c r="X139" s="6" t="str">
        <f t="shared" si="3"/>
        <v/>
      </c>
      <c r="Y139" s="6" t="str">
        <f t="shared" si="4"/>
        <v/>
      </c>
      <c r="Z139" s="82" t="str">
        <f t="shared" si="30"/>
        <v/>
      </c>
      <c r="AA139" t="str">
        <f>IF(COUNTIF(Z139:$Z$203,Z139)=1,"なし","重複")</f>
        <v>重複</v>
      </c>
      <c r="AC139">
        <f>SUMIF($B$3:B139,B139,$O$3:O139)</f>
        <v>0</v>
      </c>
      <c r="AE139">
        <f>IF(AC139=0,0,IF(AC139&lt;10000,VLOOKUP(X139,'data list'!$A$1:$C$48,3,FALSE),0))</f>
        <v>0</v>
      </c>
      <c r="AG139">
        <f t="shared" si="20"/>
        <v>0</v>
      </c>
      <c r="AK139">
        <f t="shared" si="7"/>
        <v>0</v>
      </c>
    </row>
    <row r="140" spans="1:37" ht="30" customHeight="1" x14ac:dyDescent="0.2">
      <c r="A140" s="92">
        <v>138</v>
      </c>
      <c r="B140" s="53"/>
      <c r="C140" s="12"/>
      <c r="D140" s="39"/>
      <c r="E140" s="13"/>
      <c r="F140" s="105"/>
      <c r="G140" s="47" t="str">
        <f>IF(F140="","",VLOOKUP(F140,商品リスト!A:D,2,FALSE))</f>
        <v/>
      </c>
      <c r="H140" s="14"/>
      <c r="I140" s="37" t="s">
        <v>234</v>
      </c>
      <c r="J140" s="37"/>
      <c r="K140" s="31" t="str">
        <f>IF(G140="","",INDEX(data!H:H,MATCH("*"&amp;配送先入力シート!G140&amp;"*",data!C:C,0)))</f>
        <v/>
      </c>
      <c r="L140" s="31" t="str">
        <f t="shared" si="0"/>
        <v/>
      </c>
      <c r="M140" s="31">
        <f>VLOOKUP(I140,'data list'!$I$1:$J$13,2,FALSE)</f>
        <v>0</v>
      </c>
      <c r="N140" s="31"/>
      <c r="O140" s="31" t="str">
        <f t="shared" si="1"/>
        <v/>
      </c>
      <c r="P140" s="32" t="str">
        <f t="shared" si="2"/>
        <v/>
      </c>
      <c r="S140" s="7" t="str">
        <f>INDEX(data!B:B,MATCH("*"&amp;配送先入力シート!G140&amp;"*",data!C:C,0))</f>
        <v>code（Ｎｏ【-】）</v>
      </c>
      <c r="T140" s="6" t="str">
        <f>VLOOKUP(S140,data!B:C,2,0)</f>
        <v>item_name</v>
      </c>
      <c r="U140" t="str">
        <f>VLOOKUP(S140,data!B:E,4,0)</f>
        <v>風呂敷検索ワード</v>
      </c>
      <c r="X140" s="6" t="str">
        <f t="shared" si="3"/>
        <v/>
      </c>
      <c r="Y140" s="6" t="str">
        <f t="shared" si="4"/>
        <v/>
      </c>
      <c r="Z140" s="82" t="str">
        <f t="shared" si="30"/>
        <v/>
      </c>
      <c r="AA140" t="str">
        <f>IF(COUNTIF(Z140:$Z$203,Z140)=1,"なし","重複")</f>
        <v>重複</v>
      </c>
      <c r="AC140">
        <f>SUMIF($B$3:B140,B140,$O$3:O140)</f>
        <v>0</v>
      </c>
      <c r="AE140">
        <f>IF(AC140=0,0,IF(AC140&lt;10000,VLOOKUP(X140,'data list'!$A$1:$C$48,3,FALSE),0))</f>
        <v>0</v>
      </c>
      <c r="AG140">
        <f t="shared" si="20"/>
        <v>0</v>
      </c>
      <c r="AK140">
        <f t="shared" si="7"/>
        <v>0</v>
      </c>
    </row>
    <row r="141" spans="1:37" ht="30" customHeight="1" x14ac:dyDescent="0.2">
      <c r="A141" s="92">
        <v>139</v>
      </c>
      <c r="B141" s="53"/>
      <c r="C141" s="12"/>
      <c r="D141" s="39"/>
      <c r="E141" s="13"/>
      <c r="F141" s="105"/>
      <c r="G141" s="47" t="str">
        <f>IF(F141="","",VLOOKUP(F141,商品リスト!A:D,2,FALSE))</f>
        <v/>
      </c>
      <c r="H141" s="14"/>
      <c r="I141" s="37" t="s">
        <v>234</v>
      </c>
      <c r="J141" s="37"/>
      <c r="K141" s="31" t="str">
        <f>IF(G141="","",INDEX(data!H:H,MATCH("*"&amp;配送先入力シート!G141&amp;"*",data!C:C,0)))</f>
        <v/>
      </c>
      <c r="L141" s="31" t="str">
        <f t="shared" si="0"/>
        <v/>
      </c>
      <c r="M141" s="31">
        <f>VLOOKUP(I141,'data list'!$I$1:$J$13,2,FALSE)</f>
        <v>0</v>
      </c>
      <c r="N141" s="31"/>
      <c r="O141" s="31" t="str">
        <f t="shared" si="1"/>
        <v/>
      </c>
      <c r="P141" s="32" t="str">
        <f t="shared" si="2"/>
        <v/>
      </c>
      <c r="S141" s="7" t="str">
        <f>INDEX(data!B:B,MATCH("*"&amp;配送先入力シート!G141&amp;"*",data!C:C,0))</f>
        <v>code（Ｎｏ【-】）</v>
      </c>
      <c r="T141" s="6" t="str">
        <f>VLOOKUP(S141,data!B:C,2,0)</f>
        <v>item_name</v>
      </c>
      <c r="U141" t="str">
        <f>VLOOKUP(S141,data!B:E,4,0)</f>
        <v>風呂敷検索ワード</v>
      </c>
      <c r="X141" s="6" t="str">
        <f t="shared" si="3"/>
        <v/>
      </c>
      <c r="Y141" s="6" t="str">
        <f t="shared" si="4"/>
        <v/>
      </c>
      <c r="Z141" s="82" t="str">
        <f t="shared" si="30"/>
        <v/>
      </c>
      <c r="AA141" t="str">
        <f>IF(COUNTIF(Z141:$Z$203,Z141)=1,"なし","重複")</f>
        <v>重複</v>
      </c>
      <c r="AC141">
        <f>SUMIF($B$3:B141,B141,$O$3:O141)</f>
        <v>0</v>
      </c>
      <c r="AE141">
        <f>IF(AC141=0,0,IF(AC141&lt;10000,VLOOKUP(X141,'data list'!$A$1:$C$48,3,FALSE),0))</f>
        <v>0</v>
      </c>
      <c r="AG141">
        <f t="shared" si="20"/>
        <v>0</v>
      </c>
      <c r="AK141">
        <f t="shared" si="7"/>
        <v>0</v>
      </c>
    </row>
    <row r="142" spans="1:37" ht="30" customHeight="1" x14ac:dyDescent="0.2">
      <c r="A142" s="92">
        <v>140</v>
      </c>
      <c r="B142" s="53"/>
      <c r="C142" s="12"/>
      <c r="D142" s="39"/>
      <c r="E142" s="13"/>
      <c r="F142" s="105"/>
      <c r="G142" s="47" t="str">
        <f>IF(F142="","",VLOOKUP(F142,商品リスト!A:D,2,FALSE))</f>
        <v/>
      </c>
      <c r="H142" s="14"/>
      <c r="I142" s="37" t="s">
        <v>234</v>
      </c>
      <c r="J142" s="37"/>
      <c r="K142" s="31" t="str">
        <f>IF(G142="","",INDEX(data!H:H,MATCH("*"&amp;配送先入力シート!G142&amp;"*",data!C:C,0)))</f>
        <v/>
      </c>
      <c r="L142" s="31" t="str">
        <f t="shared" si="0"/>
        <v/>
      </c>
      <c r="M142" s="31">
        <f>VLOOKUP(I142,'data list'!$I$1:$J$13,2,FALSE)</f>
        <v>0</v>
      </c>
      <c r="N142" s="31"/>
      <c r="O142" s="31" t="str">
        <f t="shared" si="1"/>
        <v/>
      </c>
      <c r="P142" s="32" t="str">
        <f t="shared" si="2"/>
        <v/>
      </c>
      <c r="S142" s="7" t="str">
        <f>INDEX(data!B:B,MATCH("*"&amp;配送先入力シート!G142&amp;"*",data!C:C,0))</f>
        <v>code（Ｎｏ【-】）</v>
      </c>
      <c r="T142" s="6" t="str">
        <f>VLOOKUP(S142,data!B:C,2,0)</f>
        <v>item_name</v>
      </c>
      <c r="U142" t="str">
        <f>VLOOKUP(S142,data!B:E,4,0)</f>
        <v>風呂敷検索ワード</v>
      </c>
      <c r="X142" s="6" t="str">
        <f t="shared" si="3"/>
        <v/>
      </c>
      <c r="Y142" s="6" t="str">
        <f t="shared" si="4"/>
        <v/>
      </c>
      <c r="Z142" s="82" t="str">
        <f t="shared" si="30"/>
        <v/>
      </c>
      <c r="AA142" t="str">
        <f>IF(COUNTIF(Z142:$Z$203,Z142)=1,"なし","重複")</f>
        <v>重複</v>
      </c>
      <c r="AC142">
        <f>SUMIF($B$3:B142,B142,$O$3:O142)</f>
        <v>0</v>
      </c>
      <c r="AE142">
        <f>IF(AC142=0,0,IF(AC142&lt;10000,VLOOKUP(X142,'data list'!$A$1:$C$48,3,FALSE),0))</f>
        <v>0</v>
      </c>
      <c r="AG142">
        <f t="shared" si="20"/>
        <v>0</v>
      </c>
      <c r="AK142">
        <f t="shared" si="7"/>
        <v>0</v>
      </c>
    </row>
    <row r="143" spans="1:37" ht="30" customHeight="1" x14ac:dyDescent="0.2">
      <c r="A143" s="92">
        <v>141</v>
      </c>
      <c r="B143" s="53"/>
      <c r="C143" s="12"/>
      <c r="D143" s="39"/>
      <c r="E143" s="13"/>
      <c r="F143" s="105"/>
      <c r="G143" s="47" t="str">
        <f>IF(F143="","",VLOOKUP(F143,商品リスト!A:D,2,FALSE))</f>
        <v/>
      </c>
      <c r="H143" s="14"/>
      <c r="I143" s="37" t="s">
        <v>234</v>
      </c>
      <c r="J143" s="37"/>
      <c r="K143" s="31" t="str">
        <f>IF(G143="","",INDEX(data!H:H,MATCH("*"&amp;配送先入力シート!G143&amp;"*",data!C:C,0)))</f>
        <v/>
      </c>
      <c r="L143" s="31" t="str">
        <f t="shared" si="0"/>
        <v/>
      </c>
      <c r="M143" s="31">
        <f>VLOOKUP(I143,'data list'!$I$1:$J$13,2,FALSE)</f>
        <v>0</v>
      </c>
      <c r="N143" s="31"/>
      <c r="O143" s="31" t="str">
        <f t="shared" si="1"/>
        <v/>
      </c>
      <c r="P143" s="32" t="str">
        <f t="shared" si="2"/>
        <v/>
      </c>
      <c r="S143" s="7" t="str">
        <f>INDEX(data!B:B,MATCH("*"&amp;配送先入力シート!G143&amp;"*",data!C:C,0))</f>
        <v>code（Ｎｏ【-】）</v>
      </c>
      <c r="T143" s="6" t="str">
        <f>VLOOKUP(S143,data!B:C,2,0)</f>
        <v>item_name</v>
      </c>
      <c r="U143" t="str">
        <f>VLOOKUP(S143,data!B:E,4,0)</f>
        <v>風呂敷検索ワード</v>
      </c>
      <c r="X143" s="6" t="str">
        <f t="shared" si="3"/>
        <v/>
      </c>
      <c r="Y143" s="6" t="str">
        <f t="shared" si="4"/>
        <v/>
      </c>
      <c r="Z143" s="82" t="str">
        <f t="shared" si="30"/>
        <v/>
      </c>
      <c r="AA143" t="str">
        <f>IF(COUNTIF(Z143:$Z$203,Z143)=1,"なし","重複")</f>
        <v>重複</v>
      </c>
      <c r="AC143">
        <f>SUMIF($B$3:B143,B143,$O$3:O143)</f>
        <v>0</v>
      </c>
      <c r="AE143">
        <f>IF(AC143=0,0,IF(AC143&lt;10000,VLOOKUP(X143,'data list'!$A$1:$C$48,3,FALSE),0))</f>
        <v>0</v>
      </c>
      <c r="AG143">
        <f t="shared" si="20"/>
        <v>0</v>
      </c>
      <c r="AK143">
        <f t="shared" si="7"/>
        <v>0</v>
      </c>
    </row>
    <row r="144" spans="1:37" ht="30" customHeight="1" x14ac:dyDescent="0.2">
      <c r="A144" s="92">
        <v>142</v>
      </c>
      <c r="B144" s="53"/>
      <c r="C144" s="12"/>
      <c r="D144" s="39"/>
      <c r="E144" s="13"/>
      <c r="F144" s="105"/>
      <c r="G144" s="47" t="str">
        <f>IF(F144="","",VLOOKUP(F144,商品リスト!A:D,2,FALSE))</f>
        <v/>
      </c>
      <c r="H144" s="14"/>
      <c r="I144" s="37" t="s">
        <v>234</v>
      </c>
      <c r="J144" s="37"/>
      <c r="K144" s="31" t="str">
        <f>IF(G144="","",INDEX(data!H:H,MATCH("*"&amp;配送先入力シート!G144&amp;"*",data!C:C,0)))</f>
        <v/>
      </c>
      <c r="L144" s="31" t="str">
        <f t="shared" si="0"/>
        <v/>
      </c>
      <c r="M144" s="31">
        <f>VLOOKUP(I144,'data list'!$I$1:$J$13,2,FALSE)</f>
        <v>0</v>
      </c>
      <c r="N144" s="31"/>
      <c r="O144" s="31" t="str">
        <f t="shared" si="1"/>
        <v/>
      </c>
      <c r="P144" s="32" t="str">
        <f t="shared" si="2"/>
        <v/>
      </c>
      <c r="S144" s="7" t="str">
        <f>INDEX(data!B:B,MATCH("*"&amp;配送先入力シート!G144&amp;"*",data!C:C,0))</f>
        <v>code（Ｎｏ【-】）</v>
      </c>
      <c r="T144" s="6" t="str">
        <f>VLOOKUP(S144,data!B:C,2,0)</f>
        <v>item_name</v>
      </c>
      <c r="U144" t="str">
        <f>VLOOKUP(S144,data!B:E,4,0)</f>
        <v>風呂敷検索ワード</v>
      </c>
      <c r="X144" s="6" t="str">
        <f t="shared" si="3"/>
        <v/>
      </c>
      <c r="Y144" s="6" t="str">
        <f t="shared" si="4"/>
        <v/>
      </c>
      <c r="Z144" s="82" t="str">
        <f t="shared" si="30"/>
        <v/>
      </c>
      <c r="AA144" t="str">
        <f>IF(COUNTIF(Z144:$Z$203,Z144)=1,"なし","重複")</f>
        <v>重複</v>
      </c>
      <c r="AC144">
        <f>SUMIF($B$3:B144,B144,$O$3:O144)</f>
        <v>0</v>
      </c>
      <c r="AE144">
        <f>IF(AC144=0,0,IF(AC144&lt;10000,VLOOKUP(X144,'data list'!$A$1:$C$48,3,FALSE),0))</f>
        <v>0</v>
      </c>
      <c r="AG144">
        <f t="shared" si="20"/>
        <v>0</v>
      </c>
      <c r="AK144">
        <f t="shared" si="7"/>
        <v>0</v>
      </c>
    </row>
    <row r="145" spans="1:37" ht="30" customHeight="1" x14ac:dyDescent="0.2">
      <c r="A145" s="92">
        <v>143</v>
      </c>
      <c r="B145" s="53"/>
      <c r="C145" s="12"/>
      <c r="D145" s="39"/>
      <c r="E145" s="13"/>
      <c r="F145" s="105"/>
      <c r="G145" s="47" t="str">
        <f>IF(F145="","",VLOOKUP(F145,商品リスト!A:D,2,FALSE))</f>
        <v/>
      </c>
      <c r="H145" s="14"/>
      <c r="I145" s="37" t="s">
        <v>234</v>
      </c>
      <c r="J145" s="37"/>
      <c r="K145" s="31" t="str">
        <f>IF(G145="","",INDEX(data!H:H,MATCH("*"&amp;配送先入力シート!G145&amp;"*",data!C:C,0)))</f>
        <v/>
      </c>
      <c r="L145" s="31" t="str">
        <f t="shared" si="0"/>
        <v/>
      </c>
      <c r="M145" s="31">
        <f>VLOOKUP(I145,'data list'!$I$1:$J$13,2,FALSE)</f>
        <v>0</v>
      </c>
      <c r="N145" s="31"/>
      <c r="O145" s="31" t="str">
        <f t="shared" si="1"/>
        <v/>
      </c>
      <c r="P145" s="32" t="str">
        <f t="shared" si="2"/>
        <v/>
      </c>
      <c r="S145" s="7" t="str">
        <f>INDEX(data!B:B,MATCH("*"&amp;配送先入力シート!G145&amp;"*",data!C:C,0))</f>
        <v>code（Ｎｏ【-】）</v>
      </c>
      <c r="T145" s="6" t="str">
        <f>VLOOKUP(S145,data!B:C,2,0)</f>
        <v>item_name</v>
      </c>
      <c r="U145" t="str">
        <f>VLOOKUP(S145,data!B:E,4,0)</f>
        <v>風呂敷検索ワード</v>
      </c>
      <c r="X145" s="6" t="str">
        <f t="shared" si="3"/>
        <v/>
      </c>
      <c r="Y145" s="6" t="str">
        <f t="shared" si="4"/>
        <v/>
      </c>
      <c r="Z145" s="82" t="str">
        <f t="shared" si="30"/>
        <v/>
      </c>
      <c r="AA145" t="str">
        <f>IF(COUNTIF(Z145:$Z$203,Z145)=1,"なし","重複")</f>
        <v>重複</v>
      </c>
      <c r="AC145">
        <f>SUMIF($B$3:B145,B145,$O$3:O145)</f>
        <v>0</v>
      </c>
      <c r="AE145">
        <f>IF(AC145=0,0,IF(AC145&lt;10000,VLOOKUP(X145,'data list'!$A$1:$C$48,3,FALSE),0))</f>
        <v>0</v>
      </c>
      <c r="AG145">
        <f t="shared" si="20"/>
        <v>0</v>
      </c>
      <c r="AK145">
        <f t="shared" si="7"/>
        <v>0</v>
      </c>
    </row>
    <row r="146" spans="1:37" ht="30" customHeight="1" x14ac:dyDescent="0.2">
      <c r="A146" s="92">
        <v>144</v>
      </c>
      <c r="B146" s="53"/>
      <c r="C146" s="12"/>
      <c r="D146" s="39"/>
      <c r="E146" s="13"/>
      <c r="F146" s="105"/>
      <c r="G146" s="47" t="str">
        <f>IF(F146="","",VLOOKUP(F146,商品リスト!A:D,2,FALSE))</f>
        <v/>
      </c>
      <c r="H146" s="14"/>
      <c r="I146" s="37" t="s">
        <v>234</v>
      </c>
      <c r="J146" s="37"/>
      <c r="K146" s="31" t="str">
        <f>IF(G146="","",INDEX(data!H:H,MATCH("*"&amp;配送先入力シート!G146&amp;"*",data!C:C,0)))</f>
        <v/>
      </c>
      <c r="L146" s="31" t="str">
        <f t="shared" si="0"/>
        <v/>
      </c>
      <c r="M146" s="31">
        <f>VLOOKUP(I146,'data list'!$I$1:$J$13,2,FALSE)</f>
        <v>0</v>
      </c>
      <c r="N146" s="31"/>
      <c r="O146" s="31" t="str">
        <f t="shared" si="1"/>
        <v/>
      </c>
      <c r="P146" s="32" t="str">
        <f t="shared" si="2"/>
        <v/>
      </c>
      <c r="S146" s="7" t="str">
        <f>INDEX(data!B:B,MATCH("*"&amp;配送先入力シート!G146&amp;"*",data!C:C,0))</f>
        <v>code（Ｎｏ【-】）</v>
      </c>
      <c r="T146" s="6" t="str">
        <f>VLOOKUP(S146,data!B:C,2,0)</f>
        <v>item_name</v>
      </c>
      <c r="U146" t="str">
        <f>VLOOKUP(S146,data!B:E,4,0)</f>
        <v>風呂敷検索ワード</v>
      </c>
      <c r="X146" s="6" t="str">
        <f t="shared" si="3"/>
        <v/>
      </c>
      <c r="Y146" s="6" t="str">
        <f t="shared" si="4"/>
        <v/>
      </c>
      <c r="Z146" s="82" t="str">
        <f t="shared" si="30"/>
        <v/>
      </c>
      <c r="AA146" t="str">
        <f>IF(COUNTIF(Z146:$Z$203,Z146)=1,"なし","重複")</f>
        <v>重複</v>
      </c>
      <c r="AC146">
        <f>SUMIF($B$3:B146,B146,$O$3:O146)</f>
        <v>0</v>
      </c>
      <c r="AE146">
        <f>IF(AC146=0,0,IF(AC146&lt;10000,VLOOKUP(X146,'data list'!$A$1:$C$48,3,FALSE),0))</f>
        <v>0</v>
      </c>
      <c r="AG146">
        <f t="shared" si="20"/>
        <v>0</v>
      </c>
      <c r="AK146">
        <f t="shared" si="7"/>
        <v>0</v>
      </c>
    </row>
    <row r="147" spans="1:37" ht="30" customHeight="1" x14ac:dyDescent="0.2">
      <c r="A147" s="92">
        <v>145</v>
      </c>
      <c r="B147" s="53"/>
      <c r="C147" s="12"/>
      <c r="D147" s="39"/>
      <c r="E147" s="13"/>
      <c r="F147" s="105"/>
      <c r="G147" s="47" t="str">
        <f>IF(F147="","",VLOOKUP(F147,商品リスト!A:D,2,FALSE))</f>
        <v/>
      </c>
      <c r="H147" s="14"/>
      <c r="I147" s="37" t="s">
        <v>234</v>
      </c>
      <c r="J147" s="37"/>
      <c r="K147" s="31" t="str">
        <f>IF(G147="","",INDEX(data!H:H,MATCH("*"&amp;配送先入力シート!G147&amp;"*",data!C:C,0)))</f>
        <v/>
      </c>
      <c r="L147" s="31" t="str">
        <f t="shared" si="0"/>
        <v/>
      </c>
      <c r="M147" s="31">
        <f>VLOOKUP(I147,'data list'!$I$1:$J$13,2,FALSE)</f>
        <v>0</v>
      </c>
      <c r="N147" s="31"/>
      <c r="O147" s="31" t="str">
        <f t="shared" si="1"/>
        <v/>
      </c>
      <c r="P147" s="32" t="str">
        <f t="shared" si="2"/>
        <v/>
      </c>
      <c r="S147" s="7" t="str">
        <f>INDEX(data!B:B,MATCH("*"&amp;配送先入力シート!G147&amp;"*",data!C:C,0))</f>
        <v>code（Ｎｏ【-】）</v>
      </c>
      <c r="T147" s="6" t="str">
        <f>VLOOKUP(S147,data!B:C,2,0)</f>
        <v>item_name</v>
      </c>
      <c r="U147" t="str">
        <f>VLOOKUP(S147,data!B:E,4,0)</f>
        <v>風呂敷検索ワード</v>
      </c>
      <c r="X147" s="6" t="str">
        <f t="shared" si="3"/>
        <v/>
      </c>
      <c r="Y147" s="6" t="str">
        <f t="shared" si="4"/>
        <v/>
      </c>
      <c r="Z147" s="82" t="str">
        <f t="shared" si="30"/>
        <v/>
      </c>
      <c r="AA147" t="str">
        <f>IF(COUNTIF(Z147:$Z$203,Z147)=1,"なし","重複")</f>
        <v>重複</v>
      </c>
      <c r="AC147">
        <f>SUMIF($B$3:B147,B147,$O$3:O147)</f>
        <v>0</v>
      </c>
      <c r="AE147">
        <f>IF(AC147=0,0,IF(AC147&lt;10000,VLOOKUP(X147,'data list'!$A$1:$C$48,3,FALSE),0))</f>
        <v>0</v>
      </c>
      <c r="AG147">
        <f t="shared" si="20"/>
        <v>0</v>
      </c>
      <c r="AK147">
        <f t="shared" si="7"/>
        <v>0</v>
      </c>
    </row>
    <row r="148" spans="1:37" ht="30" customHeight="1" x14ac:dyDescent="0.2">
      <c r="A148" s="92">
        <v>146</v>
      </c>
      <c r="B148" s="53"/>
      <c r="C148" s="12"/>
      <c r="D148" s="39"/>
      <c r="E148" s="13"/>
      <c r="F148" s="105"/>
      <c r="G148" s="47" t="str">
        <f>IF(F148="","",VLOOKUP(F148,商品リスト!A:D,2,FALSE))</f>
        <v/>
      </c>
      <c r="H148" s="14"/>
      <c r="I148" s="37" t="s">
        <v>234</v>
      </c>
      <c r="J148" s="37"/>
      <c r="K148" s="31" t="str">
        <f>IF(G148="","",INDEX(data!H:H,MATCH("*"&amp;配送先入力シート!G148&amp;"*",data!C:C,0)))</f>
        <v/>
      </c>
      <c r="L148" s="31" t="str">
        <f t="shared" si="0"/>
        <v/>
      </c>
      <c r="M148" s="31">
        <f>VLOOKUP(I148,'data list'!$I$1:$J$13,2,FALSE)</f>
        <v>0</v>
      </c>
      <c r="N148" s="31"/>
      <c r="O148" s="31" t="str">
        <f t="shared" si="1"/>
        <v/>
      </c>
      <c r="P148" s="32" t="str">
        <f t="shared" si="2"/>
        <v/>
      </c>
      <c r="S148" s="7" t="str">
        <f>INDEX(data!B:B,MATCH("*"&amp;配送先入力シート!G148&amp;"*",data!C:C,0))</f>
        <v>code（Ｎｏ【-】）</v>
      </c>
      <c r="T148" s="6" t="str">
        <f>VLOOKUP(S148,data!B:C,2,0)</f>
        <v>item_name</v>
      </c>
      <c r="U148" t="str">
        <f>VLOOKUP(S148,data!B:E,4,0)</f>
        <v>風呂敷検索ワード</v>
      </c>
      <c r="X148" s="6" t="str">
        <f t="shared" si="3"/>
        <v/>
      </c>
      <c r="Y148" s="6" t="str">
        <f t="shared" si="4"/>
        <v/>
      </c>
      <c r="Z148" s="82" t="str">
        <f t="shared" si="30"/>
        <v/>
      </c>
      <c r="AA148" t="str">
        <f>IF(COUNTIF(Z148:$Z$203,Z148)=1,"なし","重複")</f>
        <v>重複</v>
      </c>
      <c r="AC148">
        <f>SUMIF($B$3:B148,B148,$O$3:O148)</f>
        <v>0</v>
      </c>
      <c r="AE148">
        <f>IF(AC148=0,0,IF(AC148&lt;10000,VLOOKUP(X148,'data list'!$A$1:$C$48,3,FALSE),0))</f>
        <v>0</v>
      </c>
      <c r="AG148">
        <f t="shared" si="20"/>
        <v>0</v>
      </c>
      <c r="AK148">
        <f t="shared" si="7"/>
        <v>0</v>
      </c>
    </row>
    <row r="149" spans="1:37" ht="30" customHeight="1" x14ac:dyDescent="0.2">
      <c r="A149" s="92">
        <v>147</v>
      </c>
      <c r="B149" s="53"/>
      <c r="C149" s="12"/>
      <c r="D149" s="39"/>
      <c r="E149" s="13"/>
      <c r="F149" s="105"/>
      <c r="G149" s="47" t="str">
        <f>IF(F149="","",VLOOKUP(F149,商品リスト!A:D,2,FALSE))</f>
        <v/>
      </c>
      <c r="H149" s="14"/>
      <c r="I149" s="37" t="s">
        <v>234</v>
      </c>
      <c r="J149" s="37"/>
      <c r="K149" s="31" t="str">
        <f>IF(G149="","",INDEX(data!H:H,MATCH("*"&amp;配送先入力シート!G149&amp;"*",data!C:C,0)))</f>
        <v/>
      </c>
      <c r="L149" s="31" t="str">
        <f t="shared" si="0"/>
        <v/>
      </c>
      <c r="M149" s="31">
        <f>VLOOKUP(I149,'data list'!$I$1:$J$13,2,FALSE)</f>
        <v>0</v>
      </c>
      <c r="N149" s="31"/>
      <c r="O149" s="31" t="str">
        <f t="shared" si="1"/>
        <v/>
      </c>
      <c r="P149" s="32" t="str">
        <f t="shared" si="2"/>
        <v/>
      </c>
      <c r="S149" s="7" t="str">
        <f>INDEX(data!B:B,MATCH("*"&amp;配送先入力シート!G149&amp;"*",data!C:C,0))</f>
        <v>code（Ｎｏ【-】）</v>
      </c>
      <c r="T149" s="6" t="str">
        <f>VLOOKUP(S149,data!B:C,2,0)</f>
        <v>item_name</v>
      </c>
      <c r="U149" t="str">
        <f>VLOOKUP(S149,data!B:E,4,0)</f>
        <v>風呂敷検索ワード</v>
      </c>
      <c r="X149" s="6" t="str">
        <f t="shared" si="3"/>
        <v/>
      </c>
      <c r="Y149" s="6" t="str">
        <f t="shared" si="4"/>
        <v/>
      </c>
      <c r="Z149" s="82" t="str">
        <f t="shared" si="30"/>
        <v/>
      </c>
      <c r="AA149" t="str">
        <f>IF(COUNTIF(Z149:$Z$203,Z149)=1,"なし","重複")</f>
        <v>重複</v>
      </c>
      <c r="AC149">
        <f>SUMIF($B$3:B149,B149,$O$3:O149)</f>
        <v>0</v>
      </c>
      <c r="AE149">
        <f>IF(AC149=0,0,IF(AC149&lt;10000,VLOOKUP(X149,'data list'!$A$1:$C$48,3,FALSE),0))</f>
        <v>0</v>
      </c>
      <c r="AG149">
        <f t="shared" si="20"/>
        <v>0</v>
      </c>
      <c r="AK149">
        <f t="shared" si="7"/>
        <v>0</v>
      </c>
    </row>
    <row r="150" spans="1:37" ht="30" customHeight="1" x14ac:dyDescent="0.2">
      <c r="A150" s="92">
        <v>148</v>
      </c>
      <c r="B150" s="53"/>
      <c r="C150" s="12"/>
      <c r="D150" s="39"/>
      <c r="E150" s="13"/>
      <c r="F150" s="105"/>
      <c r="G150" s="47" t="str">
        <f>IF(F150="","",VLOOKUP(F150,商品リスト!A:D,2,FALSE))</f>
        <v/>
      </c>
      <c r="H150" s="14"/>
      <c r="I150" s="37" t="s">
        <v>234</v>
      </c>
      <c r="J150" s="37"/>
      <c r="K150" s="31" t="str">
        <f>IF(G150="","",INDEX(data!H:H,MATCH("*"&amp;配送先入力シート!G150&amp;"*",data!C:C,0)))</f>
        <v/>
      </c>
      <c r="L150" s="31" t="str">
        <f t="shared" si="0"/>
        <v/>
      </c>
      <c r="M150" s="31">
        <f>VLOOKUP(I150,'data list'!$I$1:$J$13,2,FALSE)</f>
        <v>0</v>
      </c>
      <c r="N150" s="31"/>
      <c r="O150" s="31" t="str">
        <f t="shared" si="1"/>
        <v/>
      </c>
      <c r="P150" s="32" t="str">
        <f t="shared" si="2"/>
        <v/>
      </c>
      <c r="S150" s="7" t="str">
        <f>INDEX(data!B:B,MATCH("*"&amp;配送先入力シート!G150&amp;"*",data!C:C,0))</f>
        <v>code（Ｎｏ【-】）</v>
      </c>
      <c r="T150" s="6" t="str">
        <f>VLOOKUP(S150,data!B:C,2,0)</f>
        <v>item_name</v>
      </c>
      <c r="U150" t="str">
        <f>VLOOKUP(S150,data!B:E,4,0)</f>
        <v>風呂敷検索ワード</v>
      </c>
      <c r="X150" s="6" t="str">
        <f t="shared" si="3"/>
        <v/>
      </c>
      <c r="Y150" s="6" t="str">
        <f t="shared" si="4"/>
        <v/>
      </c>
      <c r="Z150" s="82" t="str">
        <f t="shared" si="30"/>
        <v/>
      </c>
      <c r="AA150" t="str">
        <f>IF(COUNTIF(Z150:$Z$203,Z150)=1,"なし","重複")</f>
        <v>重複</v>
      </c>
      <c r="AC150">
        <f>SUMIF($B$3:B150,B150,$O$3:O150)</f>
        <v>0</v>
      </c>
      <c r="AE150">
        <f>IF(AC150=0,0,IF(AC150&lt;10000,VLOOKUP(X150,'data list'!$A$1:$C$48,3,FALSE),0))</f>
        <v>0</v>
      </c>
      <c r="AG150">
        <f t="shared" si="20"/>
        <v>0</v>
      </c>
      <c r="AK150">
        <f t="shared" si="7"/>
        <v>0</v>
      </c>
    </row>
    <row r="151" spans="1:37" ht="30" customHeight="1" x14ac:dyDescent="0.2">
      <c r="A151" s="92">
        <v>149</v>
      </c>
      <c r="B151" s="53"/>
      <c r="C151" s="12"/>
      <c r="D151" s="39"/>
      <c r="E151" s="13"/>
      <c r="F151" s="105"/>
      <c r="G151" s="47" t="str">
        <f>IF(F151="","",VLOOKUP(F151,商品リスト!A:D,2,FALSE))</f>
        <v/>
      </c>
      <c r="H151" s="14"/>
      <c r="I151" s="37" t="s">
        <v>234</v>
      </c>
      <c r="J151" s="37"/>
      <c r="K151" s="31" t="str">
        <f>IF(G151="","",INDEX(data!H:H,MATCH("*"&amp;配送先入力シート!G151&amp;"*",data!C:C,0)))</f>
        <v/>
      </c>
      <c r="L151" s="31" t="str">
        <f t="shared" si="0"/>
        <v/>
      </c>
      <c r="M151" s="31">
        <f>VLOOKUP(I151,'data list'!$I$1:$J$13,2,FALSE)</f>
        <v>0</v>
      </c>
      <c r="N151" s="31"/>
      <c r="O151" s="31" t="str">
        <f t="shared" si="1"/>
        <v/>
      </c>
      <c r="P151" s="32" t="str">
        <f t="shared" si="2"/>
        <v/>
      </c>
      <c r="S151" s="7" t="str">
        <f>INDEX(data!B:B,MATCH("*"&amp;配送先入力シート!G151&amp;"*",data!C:C,0))</f>
        <v>code（Ｎｏ【-】）</v>
      </c>
      <c r="T151" s="6" t="str">
        <f>VLOOKUP(S151,data!B:C,2,0)</f>
        <v>item_name</v>
      </c>
      <c r="U151" t="str">
        <f>VLOOKUP(S151,data!B:E,4,0)</f>
        <v>風呂敷検索ワード</v>
      </c>
      <c r="X151" s="6" t="str">
        <f t="shared" si="3"/>
        <v/>
      </c>
      <c r="Y151" s="6" t="str">
        <f t="shared" si="4"/>
        <v/>
      </c>
      <c r="Z151" s="82" t="str">
        <f t="shared" si="30"/>
        <v/>
      </c>
      <c r="AA151" t="str">
        <f>IF(COUNTIF(Z151:$Z$203,Z151)=1,"なし","重複")</f>
        <v>重複</v>
      </c>
      <c r="AC151">
        <f>SUMIF($B$3:B151,B151,$O$3:O151)</f>
        <v>0</v>
      </c>
      <c r="AE151">
        <f>IF(AC151=0,0,IF(AC151&lt;10000,VLOOKUP(X151,'data list'!$A$1:$C$48,3,FALSE),0))</f>
        <v>0</v>
      </c>
      <c r="AG151">
        <f t="shared" si="20"/>
        <v>0</v>
      </c>
      <c r="AK151">
        <f t="shared" si="7"/>
        <v>0</v>
      </c>
    </row>
    <row r="152" spans="1:37" ht="30" customHeight="1" x14ac:dyDescent="0.2">
      <c r="A152" s="92">
        <v>150</v>
      </c>
      <c r="B152" s="53"/>
      <c r="C152" s="12"/>
      <c r="D152" s="39"/>
      <c r="E152" s="13"/>
      <c r="F152" s="105"/>
      <c r="G152" s="47" t="str">
        <f>IF(F152="","",VLOOKUP(F152,商品リスト!A:D,2,FALSE))</f>
        <v/>
      </c>
      <c r="H152" s="14"/>
      <c r="I152" s="37" t="s">
        <v>234</v>
      </c>
      <c r="J152" s="37"/>
      <c r="K152" s="31" t="str">
        <f>IF(G152="","",INDEX(data!H:H,MATCH("*"&amp;配送先入力シート!G152&amp;"*",data!C:C,0)))</f>
        <v/>
      </c>
      <c r="L152" s="31" t="str">
        <f t="shared" si="0"/>
        <v/>
      </c>
      <c r="M152" s="31">
        <f>VLOOKUP(I152,'data list'!$I$1:$J$13,2,FALSE)</f>
        <v>0</v>
      </c>
      <c r="N152" s="31"/>
      <c r="O152" s="31" t="str">
        <f t="shared" si="1"/>
        <v/>
      </c>
      <c r="P152" s="32" t="str">
        <f t="shared" si="2"/>
        <v/>
      </c>
      <c r="S152" s="7" t="str">
        <f>INDEX(data!B:B,MATCH("*"&amp;配送先入力シート!G152&amp;"*",data!C:C,0))</f>
        <v>code（Ｎｏ【-】）</v>
      </c>
      <c r="T152" s="6" t="str">
        <f>VLOOKUP(S152,data!B:C,2,0)</f>
        <v>item_name</v>
      </c>
      <c r="U152" t="str">
        <f>VLOOKUP(S152,data!B:E,4,0)</f>
        <v>風呂敷検索ワード</v>
      </c>
      <c r="X152" s="6" t="str">
        <f t="shared" si="3"/>
        <v/>
      </c>
      <c r="Y152" s="6" t="str">
        <f t="shared" si="4"/>
        <v/>
      </c>
      <c r="Z152" s="82" t="str">
        <f t="shared" si="30"/>
        <v/>
      </c>
      <c r="AA152" t="str">
        <f>IF(COUNTIF(Z152:$Z$203,Z152)=1,"なし","重複")</f>
        <v>重複</v>
      </c>
      <c r="AC152">
        <f>SUMIF($B$3:B152,B152,$O$3:O152)</f>
        <v>0</v>
      </c>
      <c r="AE152">
        <f>IF(AC152=0,0,IF(AC152&lt;10000,VLOOKUP(X152,'data list'!$A$1:$C$48,3,FALSE),0))</f>
        <v>0</v>
      </c>
      <c r="AG152">
        <f t="shared" si="20"/>
        <v>0</v>
      </c>
      <c r="AK152">
        <f t="shared" si="7"/>
        <v>0</v>
      </c>
    </row>
    <row r="153" spans="1:37" ht="30" customHeight="1" x14ac:dyDescent="0.2">
      <c r="A153" s="92">
        <v>151</v>
      </c>
      <c r="B153" s="53"/>
      <c r="C153" s="12"/>
      <c r="D153" s="39"/>
      <c r="E153" s="13"/>
      <c r="F153" s="105"/>
      <c r="G153" s="47" t="str">
        <f>IF(F153="","",VLOOKUP(F153,商品リスト!A:D,2,FALSE))</f>
        <v/>
      </c>
      <c r="H153" s="14"/>
      <c r="I153" s="37" t="s">
        <v>234</v>
      </c>
      <c r="J153" s="37"/>
      <c r="K153" s="31" t="str">
        <f>IF(G153="","",INDEX(data!H:H,MATCH("*"&amp;配送先入力シート!G153&amp;"*",data!C:C,0)))</f>
        <v/>
      </c>
      <c r="L153" s="31" t="str">
        <f t="shared" si="0"/>
        <v/>
      </c>
      <c r="M153" s="31">
        <f>VLOOKUP(I153,'data list'!$I$1:$J$13,2,FALSE)</f>
        <v>0</v>
      </c>
      <c r="N153" s="31"/>
      <c r="O153" s="31" t="str">
        <f t="shared" si="1"/>
        <v/>
      </c>
      <c r="P153" s="32" t="str">
        <f t="shared" si="2"/>
        <v/>
      </c>
      <c r="S153" s="7" t="str">
        <f>INDEX(data!B:B,MATCH("*"&amp;配送先入力シート!G153&amp;"*",data!C:C,0))</f>
        <v>code（Ｎｏ【-】）</v>
      </c>
      <c r="T153" s="6" t="str">
        <f>VLOOKUP(S153,data!B:C,2,0)</f>
        <v>item_name</v>
      </c>
      <c r="U153" t="str">
        <f>VLOOKUP(S153,data!B:E,4,0)</f>
        <v>風呂敷検索ワード</v>
      </c>
      <c r="X153" s="6" t="str">
        <f t="shared" si="3"/>
        <v/>
      </c>
      <c r="Y153" s="6" t="str">
        <f t="shared" si="4"/>
        <v/>
      </c>
      <c r="Z153" s="82" t="str">
        <f t="shared" si="30"/>
        <v/>
      </c>
      <c r="AA153" t="str">
        <f>IF(COUNTIF(Z153:$Z$203,Z153)=1,"なし","重複")</f>
        <v>重複</v>
      </c>
      <c r="AC153">
        <f>SUMIF($B$3:B153,B153,$O$3:O153)</f>
        <v>0</v>
      </c>
      <c r="AE153">
        <f>IF(AC153=0,0,IF(AC153&lt;10000,VLOOKUP(X153,'data list'!$A$1:$C$48,3,FALSE),0))</f>
        <v>0</v>
      </c>
      <c r="AG153">
        <f t="shared" si="20"/>
        <v>0</v>
      </c>
      <c r="AK153">
        <f t="shared" si="7"/>
        <v>0</v>
      </c>
    </row>
    <row r="154" spans="1:37" ht="30" customHeight="1" x14ac:dyDescent="0.2">
      <c r="A154" s="92">
        <v>152</v>
      </c>
      <c r="B154" s="53"/>
      <c r="C154" s="12"/>
      <c r="D154" s="39"/>
      <c r="E154" s="13"/>
      <c r="F154" s="105"/>
      <c r="G154" s="47" t="str">
        <f>IF(F154="","",VLOOKUP(F154,商品リスト!A:D,2,FALSE))</f>
        <v/>
      </c>
      <c r="H154" s="14"/>
      <c r="I154" s="37" t="s">
        <v>234</v>
      </c>
      <c r="J154" s="37"/>
      <c r="K154" s="31" t="str">
        <f>IF(G154="","",INDEX(data!H:H,MATCH("*"&amp;配送先入力シート!G154&amp;"*",data!C:C,0)))</f>
        <v/>
      </c>
      <c r="L154" s="31" t="str">
        <f t="shared" si="0"/>
        <v/>
      </c>
      <c r="M154" s="31">
        <f>VLOOKUP(I154,'data list'!$I$1:$J$13,2,FALSE)</f>
        <v>0</v>
      </c>
      <c r="N154" s="31"/>
      <c r="O154" s="31" t="str">
        <f t="shared" si="1"/>
        <v/>
      </c>
      <c r="P154" s="32" t="str">
        <f t="shared" si="2"/>
        <v/>
      </c>
      <c r="S154" s="7" t="str">
        <f>INDEX(data!B:B,MATCH("*"&amp;配送先入力シート!G154&amp;"*",data!C:C,0))</f>
        <v>code（Ｎｏ【-】）</v>
      </c>
      <c r="T154" s="6" t="str">
        <f>VLOOKUP(S154,data!B:C,2,0)</f>
        <v>item_name</v>
      </c>
      <c r="U154" t="str">
        <f>VLOOKUP(S154,data!B:E,4,0)</f>
        <v>風呂敷検索ワード</v>
      </c>
      <c r="X154" s="6" t="str">
        <f t="shared" si="3"/>
        <v/>
      </c>
      <c r="Y154" s="6" t="str">
        <f t="shared" si="4"/>
        <v/>
      </c>
      <c r="Z154" s="82" t="str">
        <f t="shared" si="30"/>
        <v/>
      </c>
      <c r="AA154" t="str">
        <f>IF(COUNTIF(Z154:$Z$203,Z154)=1,"なし","重複")</f>
        <v>重複</v>
      </c>
      <c r="AC154">
        <f>SUMIF($B$3:B154,B154,$O$3:O154)</f>
        <v>0</v>
      </c>
      <c r="AE154">
        <f>IF(AC154=0,0,IF(AC154&lt;10000,VLOOKUP(X154,'data list'!$A$1:$C$48,3,FALSE),0))</f>
        <v>0</v>
      </c>
      <c r="AG154">
        <f t="shared" si="20"/>
        <v>0</v>
      </c>
      <c r="AK154">
        <f t="shared" si="7"/>
        <v>0</v>
      </c>
    </row>
    <row r="155" spans="1:37" ht="30" customHeight="1" x14ac:dyDescent="0.2">
      <c r="A155" s="92">
        <v>153</v>
      </c>
      <c r="B155" s="53"/>
      <c r="C155" s="12"/>
      <c r="D155" s="39"/>
      <c r="E155" s="13"/>
      <c r="F155" s="105"/>
      <c r="G155" s="47" t="str">
        <f>IF(F155="","",VLOOKUP(F155,商品リスト!A:D,2,FALSE))</f>
        <v/>
      </c>
      <c r="H155" s="14"/>
      <c r="I155" s="37" t="s">
        <v>234</v>
      </c>
      <c r="J155" s="37"/>
      <c r="K155" s="31" t="str">
        <f>IF(G155="","",INDEX(data!H:H,MATCH("*"&amp;配送先入力シート!G155&amp;"*",data!C:C,0)))</f>
        <v/>
      </c>
      <c r="L155" s="31" t="str">
        <f t="shared" ref="L155:L202" si="31">IF(F155="","",IF(H155="","",K155*H155))</f>
        <v/>
      </c>
      <c r="M155" s="31">
        <f>VLOOKUP(I155,'data list'!$I$1:$J$13,2,FALSE)</f>
        <v>0</v>
      </c>
      <c r="N155" s="31"/>
      <c r="O155" s="31" t="str">
        <f t="shared" ref="O155:O202" si="32">IF(H155="","",SUM(L155:M155))</f>
        <v/>
      </c>
      <c r="P155" s="32" t="str">
        <f t="shared" ref="P155:P202" si="33">IF(H155="","",IF(AA155="重複",0,SUM(AE155,AG155)))</f>
        <v/>
      </c>
      <c r="S155" s="7" t="str">
        <f>INDEX(data!B:B,MATCH("*"&amp;配送先入力シート!G155&amp;"*",data!C:C,0))</f>
        <v>code（Ｎｏ【-】）</v>
      </c>
      <c r="T155" s="6" t="str">
        <f>VLOOKUP(S155,data!B:C,2,0)</f>
        <v>item_name</v>
      </c>
      <c r="U155" t="str">
        <f>VLOOKUP(S155,data!B:E,4,0)</f>
        <v>風呂敷検索ワード</v>
      </c>
      <c r="X155" s="6" t="str">
        <f t="shared" ref="X155:X202" si="34">IF(MID(D155,4,1)="県",LEFT(D155,4),LEFT(D155,3))</f>
        <v/>
      </c>
      <c r="Y155" s="6" t="str">
        <f t="shared" ref="Y155:Y202" si="35">RIGHT(D155,LEN(D155)-LEN(X155))</f>
        <v/>
      </c>
      <c r="Z155" s="82" t="str">
        <f t="shared" si="30"/>
        <v/>
      </c>
      <c r="AA155" t="str">
        <f>IF(COUNTIF(Z155:$Z$203,Z155)=1,"なし","重複")</f>
        <v>重複</v>
      </c>
      <c r="AC155">
        <f>SUMIF($B$3:B155,B155,$O$3:O155)</f>
        <v>0</v>
      </c>
      <c r="AE155">
        <f>IF(AC155=0,0,IF(AC155&lt;10000,VLOOKUP(X155,'data list'!$A$1:$C$48,3,FALSE),0))</f>
        <v>0</v>
      </c>
      <c r="AG155">
        <f t="shared" si="20"/>
        <v>0</v>
      </c>
      <c r="AK155">
        <f t="shared" si="7"/>
        <v>0</v>
      </c>
    </row>
    <row r="156" spans="1:37" ht="30" customHeight="1" x14ac:dyDescent="0.2">
      <c r="A156" s="92">
        <v>154</v>
      </c>
      <c r="B156" s="53"/>
      <c r="C156" s="12"/>
      <c r="D156" s="39"/>
      <c r="E156" s="13"/>
      <c r="F156" s="105"/>
      <c r="G156" s="47" t="str">
        <f>IF(F156="","",VLOOKUP(F156,商品リスト!A:D,2,FALSE))</f>
        <v/>
      </c>
      <c r="H156" s="14"/>
      <c r="I156" s="37" t="s">
        <v>234</v>
      </c>
      <c r="J156" s="37"/>
      <c r="K156" s="31" t="str">
        <f>IF(G156="","",INDEX(data!H:H,MATCH("*"&amp;配送先入力シート!G156&amp;"*",data!C:C,0)))</f>
        <v/>
      </c>
      <c r="L156" s="31" t="str">
        <f t="shared" si="31"/>
        <v/>
      </c>
      <c r="M156" s="31">
        <f>VLOOKUP(I156,'data list'!$I$1:$J$13,2,FALSE)</f>
        <v>0</v>
      </c>
      <c r="N156" s="31"/>
      <c r="O156" s="31" t="str">
        <f t="shared" si="32"/>
        <v/>
      </c>
      <c r="P156" s="32" t="str">
        <f t="shared" si="33"/>
        <v/>
      </c>
      <c r="S156" s="7" t="str">
        <f>INDEX(data!B:B,MATCH("*"&amp;配送先入力シート!G156&amp;"*",data!C:C,0))</f>
        <v>code（Ｎｏ【-】）</v>
      </c>
      <c r="T156" s="6" t="str">
        <f>VLOOKUP(S156,data!B:C,2,0)</f>
        <v>item_name</v>
      </c>
      <c r="U156" t="str">
        <f>VLOOKUP(S156,data!B:E,4,0)</f>
        <v>風呂敷検索ワード</v>
      </c>
      <c r="X156" s="6" t="str">
        <f t="shared" si="34"/>
        <v/>
      </c>
      <c r="Y156" s="6" t="str">
        <f t="shared" si="35"/>
        <v/>
      </c>
      <c r="Z156" s="82" t="str">
        <f t="shared" si="30"/>
        <v/>
      </c>
      <c r="AA156" t="str">
        <f>IF(COUNTIF(Z156:$Z$203,Z156)=1,"なし","重複")</f>
        <v>重複</v>
      </c>
      <c r="AC156">
        <f>SUMIF($B$3:B156,B156,$O$3:O156)</f>
        <v>0</v>
      </c>
      <c r="AE156">
        <f>IF(AC156=0,0,IF(AC156&lt;10000,VLOOKUP(X156,'data list'!$A$1:$C$48,3,FALSE),0))</f>
        <v>0</v>
      </c>
      <c r="AG156">
        <f t="shared" si="20"/>
        <v>0</v>
      </c>
      <c r="AK156">
        <f t="shared" ref="AK156:AK202" si="36">IF(AJ156="手",H156,0)</f>
        <v>0</v>
      </c>
    </row>
    <row r="157" spans="1:37" ht="30" customHeight="1" x14ac:dyDescent="0.2">
      <c r="A157" s="92">
        <v>155</v>
      </c>
      <c r="B157" s="53"/>
      <c r="C157" s="12"/>
      <c r="D157" s="39"/>
      <c r="E157" s="13"/>
      <c r="F157" s="105"/>
      <c r="G157" s="47" t="str">
        <f>IF(F157="","",VLOOKUP(F157,商品リスト!A:D,2,FALSE))</f>
        <v/>
      </c>
      <c r="H157" s="14"/>
      <c r="I157" s="37" t="s">
        <v>234</v>
      </c>
      <c r="J157" s="37"/>
      <c r="K157" s="31" t="str">
        <f>IF(G157="","",INDEX(data!H:H,MATCH("*"&amp;配送先入力シート!G157&amp;"*",data!C:C,0)))</f>
        <v/>
      </c>
      <c r="L157" s="31" t="str">
        <f t="shared" si="31"/>
        <v/>
      </c>
      <c r="M157" s="31">
        <f>VLOOKUP(I157,'data list'!$I$1:$J$13,2,FALSE)</f>
        <v>0</v>
      </c>
      <c r="N157" s="31"/>
      <c r="O157" s="31" t="str">
        <f t="shared" si="32"/>
        <v/>
      </c>
      <c r="P157" s="32" t="str">
        <f t="shared" si="33"/>
        <v/>
      </c>
      <c r="S157" s="7" t="str">
        <f>INDEX(data!B:B,MATCH("*"&amp;配送先入力シート!G157&amp;"*",data!C:C,0))</f>
        <v>code（Ｎｏ【-】）</v>
      </c>
      <c r="T157" s="6" t="str">
        <f>VLOOKUP(S157,data!B:C,2,0)</f>
        <v>item_name</v>
      </c>
      <c r="U157" t="str">
        <f>VLOOKUP(S157,data!B:E,4,0)</f>
        <v>風呂敷検索ワード</v>
      </c>
      <c r="X157" s="6" t="str">
        <f t="shared" si="34"/>
        <v/>
      </c>
      <c r="Y157" s="6" t="str">
        <f t="shared" si="35"/>
        <v/>
      </c>
      <c r="Z157" s="82" t="str">
        <f t="shared" si="30"/>
        <v/>
      </c>
      <c r="AA157" t="str">
        <f>IF(COUNTIF(Z157:$Z$203,Z157)=1,"なし","重複")</f>
        <v>重複</v>
      </c>
      <c r="AC157">
        <f>SUMIF($B$3:B157,B157,$O$3:O157)</f>
        <v>0</v>
      </c>
      <c r="AE157">
        <f>IF(AC157=0,0,IF(AC157&lt;10000,VLOOKUP(X157,'data list'!$A$1:$C$48,3,FALSE),0))</f>
        <v>0</v>
      </c>
      <c r="AG157">
        <f t="shared" si="20"/>
        <v>0</v>
      </c>
      <c r="AK157">
        <f t="shared" si="36"/>
        <v>0</v>
      </c>
    </row>
    <row r="158" spans="1:37" ht="30" customHeight="1" x14ac:dyDescent="0.2">
      <c r="A158" s="92">
        <v>156</v>
      </c>
      <c r="B158" s="53"/>
      <c r="C158" s="12"/>
      <c r="D158" s="39"/>
      <c r="E158" s="13"/>
      <c r="F158" s="105"/>
      <c r="G158" s="47" t="str">
        <f>IF(F158="","",VLOOKUP(F158,商品リスト!A:D,2,FALSE))</f>
        <v/>
      </c>
      <c r="H158" s="14"/>
      <c r="I158" s="37" t="s">
        <v>234</v>
      </c>
      <c r="J158" s="37"/>
      <c r="K158" s="31" t="str">
        <f>IF(G158="","",INDEX(data!H:H,MATCH("*"&amp;配送先入力シート!G158&amp;"*",data!C:C,0)))</f>
        <v/>
      </c>
      <c r="L158" s="31" t="str">
        <f t="shared" si="31"/>
        <v/>
      </c>
      <c r="M158" s="31">
        <f>VLOOKUP(I158,'data list'!$I$1:$J$13,2,FALSE)</f>
        <v>0</v>
      </c>
      <c r="N158" s="31"/>
      <c r="O158" s="31" t="str">
        <f t="shared" si="32"/>
        <v/>
      </c>
      <c r="P158" s="32" t="str">
        <f t="shared" si="33"/>
        <v/>
      </c>
      <c r="S158" s="7" t="str">
        <f>INDEX(data!B:B,MATCH("*"&amp;配送先入力シート!G158&amp;"*",data!C:C,0))</f>
        <v>code（Ｎｏ【-】）</v>
      </c>
      <c r="T158" s="6" t="str">
        <f>VLOOKUP(S158,data!B:C,2,0)</f>
        <v>item_name</v>
      </c>
      <c r="U158" t="str">
        <f>VLOOKUP(S158,data!B:E,4,0)</f>
        <v>風呂敷検索ワード</v>
      </c>
      <c r="X158" s="6" t="str">
        <f t="shared" si="34"/>
        <v/>
      </c>
      <c r="Y158" s="6" t="str">
        <f t="shared" si="35"/>
        <v/>
      </c>
      <c r="Z158" s="82" t="str">
        <f t="shared" si="30"/>
        <v/>
      </c>
      <c r="AA158" t="str">
        <f>IF(COUNTIF(Z158:$Z$203,Z158)=1,"なし","重複")</f>
        <v>重複</v>
      </c>
      <c r="AC158">
        <f>SUMIF($B$3:B158,B158,$O$3:O158)</f>
        <v>0</v>
      </c>
      <c r="AE158">
        <f>IF(AC158=0,0,IF(AC158&lt;10000,VLOOKUP(X158,'data list'!$A$1:$C$48,3,FALSE),0))</f>
        <v>0</v>
      </c>
      <c r="AG158">
        <f t="shared" si="20"/>
        <v>0</v>
      </c>
      <c r="AK158">
        <f t="shared" si="36"/>
        <v>0</v>
      </c>
    </row>
    <row r="159" spans="1:37" ht="30" customHeight="1" x14ac:dyDescent="0.2">
      <c r="A159" s="92">
        <v>157</v>
      </c>
      <c r="B159" s="53"/>
      <c r="C159" s="12"/>
      <c r="D159" s="39"/>
      <c r="E159" s="13"/>
      <c r="F159" s="105"/>
      <c r="G159" s="47" t="str">
        <f>IF(F159="","",VLOOKUP(F159,商品リスト!A:D,2,FALSE))</f>
        <v/>
      </c>
      <c r="H159" s="14"/>
      <c r="I159" s="37" t="s">
        <v>234</v>
      </c>
      <c r="J159" s="37"/>
      <c r="K159" s="31" t="str">
        <f>IF(G159="","",INDEX(data!H:H,MATCH("*"&amp;配送先入力シート!G159&amp;"*",data!C:C,0)))</f>
        <v/>
      </c>
      <c r="L159" s="31" t="str">
        <f t="shared" si="31"/>
        <v/>
      </c>
      <c r="M159" s="31">
        <f>VLOOKUP(I159,'data list'!$I$1:$J$13,2,FALSE)</f>
        <v>0</v>
      </c>
      <c r="N159" s="31"/>
      <c r="O159" s="31" t="str">
        <f t="shared" si="32"/>
        <v/>
      </c>
      <c r="P159" s="32" t="str">
        <f t="shared" si="33"/>
        <v/>
      </c>
      <c r="S159" s="7" t="str">
        <f>INDEX(data!B:B,MATCH("*"&amp;配送先入力シート!G159&amp;"*",data!C:C,0))</f>
        <v>code（Ｎｏ【-】）</v>
      </c>
      <c r="T159" s="6" t="str">
        <f>VLOOKUP(S159,data!B:C,2,0)</f>
        <v>item_name</v>
      </c>
      <c r="U159" t="str">
        <f>VLOOKUP(S159,data!B:E,4,0)</f>
        <v>風呂敷検索ワード</v>
      </c>
      <c r="X159" s="6" t="str">
        <f t="shared" si="34"/>
        <v/>
      </c>
      <c r="Y159" s="6" t="str">
        <f t="shared" si="35"/>
        <v/>
      </c>
      <c r="Z159" s="82" t="str">
        <f t="shared" si="30"/>
        <v/>
      </c>
      <c r="AA159" t="str">
        <f>IF(COUNTIF(Z159:$Z$203,Z159)=1,"なし","重複")</f>
        <v>重複</v>
      </c>
      <c r="AC159">
        <f>SUMIF($B$3:B159,B159,$O$3:O159)</f>
        <v>0</v>
      </c>
      <c r="AE159">
        <f>IF(AC159=0,0,IF(AC159&lt;10000,VLOOKUP(X159,'data list'!$A$1:$C$48,3,FALSE),0))</f>
        <v>0</v>
      </c>
      <c r="AG159">
        <f t="shared" si="20"/>
        <v>0</v>
      </c>
      <c r="AK159">
        <f t="shared" si="36"/>
        <v>0</v>
      </c>
    </row>
    <row r="160" spans="1:37" ht="30" customHeight="1" x14ac:dyDescent="0.2">
      <c r="A160" s="92">
        <v>158</v>
      </c>
      <c r="B160" s="53"/>
      <c r="C160" s="12"/>
      <c r="D160" s="39"/>
      <c r="E160" s="13"/>
      <c r="F160" s="105"/>
      <c r="G160" s="47" t="str">
        <f>IF(F160="","",VLOOKUP(F160,商品リスト!A:D,2,FALSE))</f>
        <v/>
      </c>
      <c r="H160" s="14"/>
      <c r="I160" s="37" t="s">
        <v>234</v>
      </c>
      <c r="J160" s="37"/>
      <c r="K160" s="31" t="str">
        <f>IF(G160="","",INDEX(data!H:H,MATCH("*"&amp;配送先入力シート!G160&amp;"*",data!C:C,0)))</f>
        <v/>
      </c>
      <c r="L160" s="31" t="str">
        <f t="shared" si="31"/>
        <v/>
      </c>
      <c r="M160" s="31">
        <f>VLOOKUP(I160,'data list'!$I$1:$J$13,2,FALSE)</f>
        <v>0</v>
      </c>
      <c r="N160" s="31"/>
      <c r="O160" s="31" t="str">
        <f t="shared" si="32"/>
        <v/>
      </c>
      <c r="P160" s="32" t="str">
        <f t="shared" si="33"/>
        <v/>
      </c>
      <c r="S160" s="7" t="str">
        <f>INDEX(data!B:B,MATCH("*"&amp;配送先入力シート!G160&amp;"*",data!C:C,0))</f>
        <v>code（Ｎｏ【-】）</v>
      </c>
      <c r="T160" s="6" t="str">
        <f>VLOOKUP(S160,data!B:C,2,0)</f>
        <v>item_name</v>
      </c>
      <c r="U160" t="str">
        <f>VLOOKUP(S160,data!B:E,4,0)</f>
        <v>風呂敷検索ワード</v>
      </c>
      <c r="X160" s="6" t="str">
        <f t="shared" si="34"/>
        <v/>
      </c>
      <c r="Y160" s="6" t="str">
        <f t="shared" si="35"/>
        <v/>
      </c>
      <c r="Z160" s="82" t="str">
        <f t="shared" si="30"/>
        <v/>
      </c>
      <c r="AA160" t="str">
        <f>IF(COUNTIF(Z160:$Z$203,Z160)=1,"なし","重複")</f>
        <v>重複</v>
      </c>
      <c r="AC160">
        <f>SUMIF($B$3:B160,B160,$O$3:O160)</f>
        <v>0</v>
      </c>
      <c r="AE160">
        <f>IF(AC160=0,0,IF(AC160&lt;10000,VLOOKUP(X160,'data list'!$A$1:$C$48,3,FALSE),0))</f>
        <v>0</v>
      </c>
      <c r="AG160">
        <f t="shared" si="20"/>
        <v>0</v>
      </c>
      <c r="AK160">
        <f t="shared" si="36"/>
        <v>0</v>
      </c>
    </row>
    <row r="161" spans="1:37" ht="30" customHeight="1" x14ac:dyDescent="0.2">
      <c r="A161" s="92">
        <v>159</v>
      </c>
      <c r="B161" s="53"/>
      <c r="C161" s="12"/>
      <c r="D161" s="39"/>
      <c r="E161" s="13"/>
      <c r="F161" s="105"/>
      <c r="G161" s="47" t="str">
        <f>IF(F161="","",VLOOKUP(F161,商品リスト!A:D,2,FALSE))</f>
        <v/>
      </c>
      <c r="H161" s="14"/>
      <c r="I161" s="37" t="s">
        <v>234</v>
      </c>
      <c r="J161" s="37"/>
      <c r="K161" s="31" t="str">
        <f>IF(G161="","",INDEX(data!H:H,MATCH("*"&amp;配送先入力シート!G161&amp;"*",data!C:C,0)))</f>
        <v/>
      </c>
      <c r="L161" s="31" t="str">
        <f t="shared" si="31"/>
        <v/>
      </c>
      <c r="M161" s="31">
        <f>VLOOKUP(I161,'data list'!$I$1:$J$13,2,FALSE)</f>
        <v>0</v>
      </c>
      <c r="N161" s="31"/>
      <c r="O161" s="31" t="str">
        <f t="shared" si="32"/>
        <v/>
      </c>
      <c r="P161" s="32" t="str">
        <f t="shared" si="33"/>
        <v/>
      </c>
      <c r="S161" s="7" t="str">
        <f>INDEX(data!B:B,MATCH("*"&amp;配送先入力シート!G161&amp;"*",data!C:C,0))</f>
        <v>code（Ｎｏ【-】）</v>
      </c>
      <c r="T161" s="6" t="str">
        <f>VLOOKUP(S161,data!B:C,2,0)</f>
        <v>item_name</v>
      </c>
      <c r="U161" t="str">
        <f>VLOOKUP(S161,data!B:E,4,0)</f>
        <v>風呂敷検索ワード</v>
      </c>
      <c r="X161" s="6" t="str">
        <f t="shared" si="34"/>
        <v/>
      </c>
      <c r="Y161" s="6" t="str">
        <f t="shared" si="35"/>
        <v/>
      </c>
      <c r="Z161" s="82" t="str">
        <f t="shared" si="30"/>
        <v/>
      </c>
      <c r="AA161" t="str">
        <f>IF(COUNTIF(Z161:$Z$203,Z161)=1,"なし","重複")</f>
        <v>重複</v>
      </c>
      <c r="AC161">
        <f>SUMIF($B$3:B161,B161,$O$3:O161)</f>
        <v>0</v>
      </c>
      <c r="AE161">
        <f>IF(AC161=0,0,IF(AC161&lt;10000,VLOOKUP(X161,'data list'!$A$1:$C$48,3,FALSE),0))</f>
        <v>0</v>
      </c>
      <c r="AG161">
        <f t="shared" si="20"/>
        <v>0</v>
      </c>
      <c r="AK161">
        <f t="shared" si="36"/>
        <v>0</v>
      </c>
    </row>
    <row r="162" spans="1:37" ht="30" customHeight="1" x14ac:dyDescent="0.2">
      <c r="A162" s="92">
        <v>160</v>
      </c>
      <c r="B162" s="53"/>
      <c r="C162" s="12"/>
      <c r="D162" s="39"/>
      <c r="E162" s="13"/>
      <c r="F162" s="105"/>
      <c r="G162" s="47" t="str">
        <f>IF(F162="","",VLOOKUP(F162,商品リスト!A:D,2,FALSE))</f>
        <v/>
      </c>
      <c r="H162" s="14"/>
      <c r="I162" s="37" t="s">
        <v>234</v>
      </c>
      <c r="J162" s="37"/>
      <c r="K162" s="31" t="str">
        <f>IF(G162="","",INDEX(data!H:H,MATCH("*"&amp;配送先入力シート!G162&amp;"*",data!C:C,0)))</f>
        <v/>
      </c>
      <c r="L162" s="31" t="str">
        <f t="shared" si="31"/>
        <v/>
      </c>
      <c r="M162" s="31">
        <f>VLOOKUP(I162,'data list'!$I$1:$J$13,2,FALSE)</f>
        <v>0</v>
      </c>
      <c r="N162" s="31"/>
      <c r="O162" s="31" t="str">
        <f t="shared" si="32"/>
        <v/>
      </c>
      <c r="P162" s="32" t="str">
        <f t="shared" si="33"/>
        <v/>
      </c>
      <c r="S162" s="7" t="str">
        <f>INDEX(data!B:B,MATCH("*"&amp;配送先入力シート!G162&amp;"*",data!C:C,0))</f>
        <v>code（Ｎｏ【-】）</v>
      </c>
      <c r="T162" s="6" t="str">
        <f>VLOOKUP(S162,data!B:C,2,0)</f>
        <v>item_name</v>
      </c>
      <c r="U162" t="str">
        <f>VLOOKUP(S162,data!B:E,4,0)</f>
        <v>風呂敷検索ワード</v>
      </c>
      <c r="X162" s="6" t="str">
        <f t="shared" si="34"/>
        <v/>
      </c>
      <c r="Y162" s="6" t="str">
        <f t="shared" si="35"/>
        <v/>
      </c>
      <c r="Z162" s="82" t="str">
        <f t="shared" si="30"/>
        <v/>
      </c>
      <c r="AA162" t="str">
        <f>IF(COUNTIF(Z162:$Z$203,Z162)=1,"なし","重複")</f>
        <v>重複</v>
      </c>
      <c r="AC162">
        <f>SUMIF($B$3:B162,B162,$O$3:O162)</f>
        <v>0</v>
      </c>
      <c r="AE162">
        <f>IF(AC162=0,0,IF(AC162&lt;10000,VLOOKUP(X162,'data list'!$A$1:$C$48,3,FALSE),0))</f>
        <v>0</v>
      </c>
      <c r="AG162">
        <f t="shared" si="20"/>
        <v>0</v>
      </c>
      <c r="AK162">
        <f t="shared" si="36"/>
        <v>0</v>
      </c>
    </row>
    <row r="163" spans="1:37" ht="30" customHeight="1" x14ac:dyDescent="0.2">
      <c r="A163" s="92">
        <v>161</v>
      </c>
      <c r="B163" s="53"/>
      <c r="C163" s="12"/>
      <c r="D163" s="39"/>
      <c r="E163" s="13"/>
      <c r="F163" s="105"/>
      <c r="G163" s="47" t="str">
        <f>IF(F163="","",VLOOKUP(F163,商品リスト!A:D,2,FALSE))</f>
        <v/>
      </c>
      <c r="H163" s="14"/>
      <c r="I163" s="37" t="s">
        <v>234</v>
      </c>
      <c r="J163" s="37"/>
      <c r="K163" s="31" t="str">
        <f>IF(G163="","",INDEX(data!H:H,MATCH("*"&amp;配送先入力シート!G163&amp;"*",data!C:C,0)))</f>
        <v/>
      </c>
      <c r="L163" s="31" t="str">
        <f t="shared" si="31"/>
        <v/>
      </c>
      <c r="M163" s="31">
        <f>VLOOKUP(I163,'data list'!$I$1:$J$13,2,FALSE)</f>
        <v>0</v>
      </c>
      <c r="N163" s="31"/>
      <c r="O163" s="31" t="str">
        <f t="shared" si="32"/>
        <v/>
      </c>
      <c r="P163" s="32" t="str">
        <f t="shared" si="33"/>
        <v/>
      </c>
      <c r="S163" s="7" t="str">
        <f>INDEX(data!B:B,MATCH("*"&amp;配送先入力シート!G163&amp;"*",data!C:C,0))</f>
        <v>code（Ｎｏ【-】）</v>
      </c>
      <c r="T163" s="6" t="str">
        <f>VLOOKUP(S163,data!B:C,2,0)</f>
        <v>item_name</v>
      </c>
      <c r="U163" t="str">
        <f>VLOOKUP(S163,data!B:E,4,0)</f>
        <v>風呂敷検索ワード</v>
      </c>
      <c r="X163" s="6" t="str">
        <f t="shared" si="34"/>
        <v/>
      </c>
      <c r="Y163" s="6" t="str">
        <f t="shared" si="35"/>
        <v/>
      </c>
      <c r="Z163" s="82" t="str">
        <f t="shared" si="30"/>
        <v/>
      </c>
      <c r="AA163" t="str">
        <f>IF(COUNTIF(Z163:$Z$203,Z163)=1,"なし","重複")</f>
        <v>重複</v>
      </c>
      <c r="AC163">
        <f>SUMIF($B$3:B163,B163,$O$3:O163)</f>
        <v>0</v>
      </c>
      <c r="AE163">
        <f>IF(AC163=0,0,IF(AC163&lt;10000,VLOOKUP(X163,'data list'!$A$1:$C$48,3,FALSE),0))</f>
        <v>0</v>
      </c>
      <c r="AG163">
        <f t="shared" si="20"/>
        <v>0</v>
      </c>
      <c r="AK163">
        <f t="shared" si="36"/>
        <v>0</v>
      </c>
    </row>
    <row r="164" spans="1:37" ht="30" customHeight="1" x14ac:dyDescent="0.2">
      <c r="A164" s="92">
        <v>162</v>
      </c>
      <c r="B164" s="53"/>
      <c r="C164" s="12"/>
      <c r="D164" s="39"/>
      <c r="E164" s="13"/>
      <c r="F164" s="105"/>
      <c r="G164" s="47" t="str">
        <f>IF(F164="","",VLOOKUP(F164,商品リスト!A:D,2,FALSE))</f>
        <v/>
      </c>
      <c r="H164" s="14"/>
      <c r="I164" s="37" t="s">
        <v>234</v>
      </c>
      <c r="J164" s="37"/>
      <c r="K164" s="31" t="str">
        <f>IF(G164="","",INDEX(data!H:H,MATCH("*"&amp;配送先入力シート!G164&amp;"*",data!C:C,0)))</f>
        <v/>
      </c>
      <c r="L164" s="31" t="str">
        <f t="shared" si="31"/>
        <v/>
      </c>
      <c r="M164" s="31">
        <f>VLOOKUP(I164,'data list'!$I$1:$J$13,2,FALSE)</f>
        <v>0</v>
      </c>
      <c r="N164" s="31"/>
      <c r="O164" s="31" t="str">
        <f t="shared" si="32"/>
        <v/>
      </c>
      <c r="P164" s="32" t="str">
        <f t="shared" si="33"/>
        <v/>
      </c>
      <c r="S164" s="7" t="str">
        <f>INDEX(data!B:B,MATCH("*"&amp;配送先入力シート!G164&amp;"*",data!C:C,0))</f>
        <v>code（Ｎｏ【-】）</v>
      </c>
      <c r="T164" s="6" t="str">
        <f>VLOOKUP(S164,data!B:C,2,0)</f>
        <v>item_name</v>
      </c>
      <c r="U164" t="str">
        <f>VLOOKUP(S164,data!B:E,4,0)</f>
        <v>風呂敷検索ワード</v>
      </c>
      <c r="X164" s="6" t="str">
        <f t="shared" si="34"/>
        <v/>
      </c>
      <c r="Y164" s="6" t="str">
        <f t="shared" si="35"/>
        <v/>
      </c>
      <c r="Z164" s="82" t="str">
        <f t="shared" si="30"/>
        <v/>
      </c>
      <c r="AA164" t="str">
        <f>IF(COUNTIF(Z164:$Z$203,Z164)=1,"なし","重複")</f>
        <v>重複</v>
      </c>
      <c r="AC164">
        <f>SUMIF($B$3:B164,B164,$O$3:O164)</f>
        <v>0</v>
      </c>
      <c r="AE164">
        <f>IF(AC164=0,0,IF(AC164&lt;10000,VLOOKUP(X164,'data list'!$A$1:$C$48,3,FALSE),0))</f>
        <v>0</v>
      </c>
      <c r="AG164">
        <f t="shared" si="20"/>
        <v>0</v>
      </c>
      <c r="AK164">
        <f t="shared" si="36"/>
        <v>0</v>
      </c>
    </row>
    <row r="165" spans="1:37" ht="30" customHeight="1" x14ac:dyDescent="0.2">
      <c r="A165" s="92">
        <v>163</v>
      </c>
      <c r="B165" s="53"/>
      <c r="C165" s="12"/>
      <c r="D165" s="39"/>
      <c r="E165" s="13"/>
      <c r="F165" s="105"/>
      <c r="G165" s="47" t="str">
        <f>IF(F165="","",VLOOKUP(F165,商品リスト!A:D,2,FALSE))</f>
        <v/>
      </c>
      <c r="H165" s="14"/>
      <c r="I165" s="37" t="s">
        <v>234</v>
      </c>
      <c r="J165" s="37"/>
      <c r="K165" s="31" t="str">
        <f>IF(G165="","",INDEX(data!H:H,MATCH("*"&amp;配送先入力シート!G165&amp;"*",data!C:C,0)))</f>
        <v/>
      </c>
      <c r="L165" s="31" t="str">
        <f t="shared" si="31"/>
        <v/>
      </c>
      <c r="M165" s="31">
        <f>VLOOKUP(I165,'data list'!$I$1:$J$13,2,FALSE)</f>
        <v>0</v>
      </c>
      <c r="N165" s="31"/>
      <c r="O165" s="31" t="str">
        <f t="shared" si="32"/>
        <v/>
      </c>
      <c r="P165" s="32" t="str">
        <f t="shared" si="33"/>
        <v/>
      </c>
      <c r="S165" s="7" t="str">
        <f>INDEX(data!B:B,MATCH("*"&amp;配送先入力シート!G165&amp;"*",data!C:C,0))</f>
        <v>code（Ｎｏ【-】）</v>
      </c>
      <c r="T165" s="6" t="str">
        <f>VLOOKUP(S165,data!B:C,2,0)</f>
        <v>item_name</v>
      </c>
      <c r="U165" t="str">
        <f>VLOOKUP(S165,data!B:E,4,0)</f>
        <v>風呂敷検索ワード</v>
      </c>
      <c r="X165" s="6" t="str">
        <f t="shared" si="34"/>
        <v/>
      </c>
      <c r="Y165" s="6" t="str">
        <f t="shared" si="35"/>
        <v/>
      </c>
      <c r="Z165" s="82" t="str">
        <f t="shared" si="30"/>
        <v/>
      </c>
      <c r="AA165" t="str">
        <f>IF(COUNTIF(Z165:$Z$203,Z165)=1,"なし","重複")</f>
        <v>重複</v>
      </c>
      <c r="AC165">
        <f>SUMIF($B$3:B165,B165,$O$3:O165)</f>
        <v>0</v>
      </c>
      <c r="AE165">
        <f>IF(AC165=0,0,IF(AC165&lt;10000,VLOOKUP(X165,'data list'!$A$1:$C$48,3,FALSE),0))</f>
        <v>0</v>
      </c>
      <c r="AG165">
        <f t="shared" si="20"/>
        <v>0</v>
      </c>
      <c r="AK165">
        <f t="shared" si="36"/>
        <v>0</v>
      </c>
    </row>
    <row r="166" spans="1:37" ht="30" customHeight="1" x14ac:dyDescent="0.2">
      <c r="A166" s="92">
        <v>164</v>
      </c>
      <c r="B166" s="53"/>
      <c r="C166" s="12"/>
      <c r="D166" s="39"/>
      <c r="E166" s="13"/>
      <c r="F166" s="105"/>
      <c r="G166" s="47" t="str">
        <f>IF(F166="","",VLOOKUP(F166,商品リスト!A:D,2,FALSE))</f>
        <v/>
      </c>
      <c r="H166" s="14"/>
      <c r="I166" s="37" t="s">
        <v>234</v>
      </c>
      <c r="J166" s="37"/>
      <c r="K166" s="31" t="str">
        <f>IF(G166="","",INDEX(data!H:H,MATCH("*"&amp;配送先入力シート!G166&amp;"*",data!C:C,0)))</f>
        <v/>
      </c>
      <c r="L166" s="31" t="str">
        <f t="shared" si="31"/>
        <v/>
      </c>
      <c r="M166" s="31">
        <f>VLOOKUP(I166,'data list'!$I$1:$J$13,2,FALSE)</f>
        <v>0</v>
      </c>
      <c r="N166" s="31"/>
      <c r="O166" s="31" t="str">
        <f t="shared" si="32"/>
        <v/>
      </c>
      <c r="P166" s="32" t="str">
        <f t="shared" si="33"/>
        <v/>
      </c>
      <c r="S166" s="7" t="str">
        <f>INDEX(data!B:B,MATCH("*"&amp;配送先入力シート!G166&amp;"*",data!C:C,0))</f>
        <v>code（Ｎｏ【-】）</v>
      </c>
      <c r="T166" s="6" t="str">
        <f>VLOOKUP(S166,data!B:C,2,0)</f>
        <v>item_name</v>
      </c>
      <c r="U166" t="str">
        <f>VLOOKUP(S166,data!B:E,4,0)</f>
        <v>風呂敷検索ワード</v>
      </c>
      <c r="X166" s="6" t="str">
        <f t="shared" si="34"/>
        <v/>
      </c>
      <c r="Y166" s="6" t="str">
        <f t="shared" si="35"/>
        <v/>
      </c>
      <c r="Z166" s="82" t="str">
        <f t="shared" si="30"/>
        <v/>
      </c>
      <c r="AA166" t="str">
        <f>IF(COUNTIF(Z166:$Z$203,Z166)=1,"なし","重複")</f>
        <v>重複</v>
      </c>
      <c r="AC166">
        <f>SUMIF($B$3:B166,B166,$O$3:O166)</f>
        <v>0</v>
      </c>
      <c r="AE166">
        <f>IF(AC166=0,0,IF(AC166&lt;10000,VLOOKUP(X166,'data list'!$A$1:$C$48,3,FALSE),0))</f>
        <v>0</v>
      </c>
      <c r="AG166">
        <f t="shared" si="20"/>
        <v>0</v>
      </c>
      <c r="AK166">
        <f t="shared" si="36"/>
        <v>0</v>
      </c>
    </row>
    <row r="167" spans="1:37" ht="30" customHeight="1" x14ac:dyDescent="0.2">
      <c r="A167" s="92">
        <v>165</v>
      </c>
      <c r="B167" s="53"/>
      <c r="C167" s="12"/>
      <c r="D167" s="39"/>
      <c r="E167" s="13"/>
      <c r="F167" s="105"/>
      <c r="G167" s="47" t="str">
        <f>IF(F167="","",VLOOKUP(F167,商品リスト!A:D,2,FALSE))</f>
        <v/>
      </c>
      <c r="H167" s="14"/>
      <c r="I167" s="37" t="s">
        <v>234</v>
      </c>
      <c r="J167" s="37"/>
      <c r="K167" s="31" t="str">
        <f>IF(G167="","",INDEX(data!H:H,MATCH("*"&amp;配送先入力シート!G167&amp;"*",data!C:C,0)))</f>
        <v/>
      </c>
      <c r="L167" s="31" t="str">
        <f t="shared" si="31"/>
        <v/>
      </c>
      <c r="M167" s="31">
        <f>VLOOKUP(I167,'data list'!$I$1:$J$13,2,FALSE)</f>
        <v>0</v>
      </c>
      <c r="N167" s="31"/>
      <c r="O167" s="31" t="str">
        <f t="shared" si="32"/>
        <v/>
      </c>
      <c r="P167" s="32" t="str">
        <f t="shared" si="33"/>
        <v/>
      </c>
      <c r="S167" s="7" t="str">
        <f>INDEX(data!B:B,MATCH("*"&amp;配送先入力シート!G167&amp;"*",data!C:C,0))</f>
        <v>code（Ｎｏ【-】）</v>
      </c>
      <c r="T167" s="6" t="str">
        <f>VLOOKUP(S167,data!B:C,2,0)</f>
        <v>item_name</v>
      </c>
      <c r="U167" t="str">
        <f>VLOOKUP(S167,data!B:E,4,0)</f>
        <v>風呂敷検索ワード</v>
      </c>
      <c r="X167" s="6" t="str">
        <f t="shared" si="34"/>
        <v/>
      </c>
      <c r="Y167" s="6" t="str">
        <f t="shared" si="35"/>
        <v/>
      </c>
      <c r="Z167" s="82" t="str">
        <f t="shared" si="30"/>
        <v/>
      </c>
      <c r="AA167" t="str">
        <f>IF(COUNTIF(Z167:$Z$203,Z167)=1,"なし","重複")</f>
        <v>重複</v>
      </c>
      <c r="AC167">
        <f>SUMIF($B$3:B167,B167,$O$3:O167)</f>
        <v>0</v>
      </c>
      <c r="AE167">
        <f>IF(AC167=0,0,IF(AC167&lt;10000,VLOOKUP(X167,'data list'!$A$1:$C$48,3,FALSE),0))</f>
        <v>0</v>
      </c>
      <c r="AG167">
        <f t="shared" si="20"/>
        <v>0</v>
      </c>
      <c r="AK167">
        <f t="shared" si="36"/>
        <v>0</v>
      </c>
    </row>
    <row r="168" spans="1:37" ht="30" customHeight="1" x14ac:dyDescent="0.2">
      <c r="A168" s="92">
        <v>166</v>
      </c>
      <c r="B168" s="53"/>
      <c r="C168" s="12"/>
      <c r="D168" s="39"/>
      <c r="E168" s="13"/>
      <c r="F168" s="105"/>
      <c r="G168" s="47" t="str">
        <f>IF(F168="","",VLOOKUP(F168,商品リスト!A:D,2,FALSE))</f>
        <v/>
      </c>
      <c r="H168" s="14"/>
      <c r="I168" s="37" t="s">
        <v>234</v>
      </c>
      <c r="J168" s="37"/>
      <c r="K168" s="31" t="str">
        <f>IF(G168="","",INDEX(data!H:H,MATCH("*"&amp;配送先入力シート!G168&amp;"*",data!C:C,0)))</f>
        <v/>
      </c>
      <c r="L168" s="31" t="str">
        <f t="shared" si="31"/>
        <v/>
      </c>
      <c r="M168" s="31">
        <f>VLOOKUP(I168,'data list'!$I$1:$J$13,2,FALSE)</f>
        <v>0</v>
      </c>
      <c r="N168" s="31"/>
      <c r="O168" s="31" t="str">
        <f t="shared" si="32"/>
        <v/>
      </c>
      <c r="P168" s="32" t="str">
        <f t="shared" si="33"/>
        <v/>
      </c>
      <c r="S168" s="7" t="str">
        <f>INDEX(data!B:B,MATCH("*"&amp;配送先入力シート!G168&amp;"*",data!C:C,0))</f>
        <v>code（Ｎｏ【-】）</v>
      </c>
      <c r="T168" s="6" t="str">
        <f>VLOOKUP(S168,data!B:C,2,0)</f>
        <v>item_name</v>
      </c>
      <c r="U168" t="str">
        <f>VLOOKUP(S168,data!B:E,4,0)</f>
        <v>風呂敷検索ワード</v>
      </c>
      <c r="X168" s="6" t="str">
        <f t="shared" si="34"/>
        <v/>
      </c>
      <c r="Y168" s="6" t="str">
        <f t="shared" si="35"/>
        <v/>
      </c>
      <c r="Z168" s="82" t="str">
        <f t="shared" si="30"/>
        <v/>
      </c>
      <c r="AA168" t="str">
        <f>IF(COUNTIF(Z168:$Z$203,Z168)=1,"なし","重複")</f>
        <v>重複</v>
      </c>
      <c r="AC168">
        <f>SUMIF($B$3:B168,B168,$O$3:O168)</f>
        <v>0</v>
      </c>
      <c r="AE168">
        <f>IF(AC168=0,0,IF(AC168&lt;10000,VLOOKUP(X168,'data list'!$A$1:$C$48,3,FALSE),0))</f>
        <v>0</v>
      </c>
      <c r="AG168">
        <f t="shared" si="20"/>
        <v>0</v>
      </c>
      <c r="AK168">
        <f t="shared" si="36"/>
        <v>0</v>
      </c>
    </row>
    <row r="169" spans="1:37" ht="30" customHeight="1" x14ac:dyDescent="0.2">
      <c r="A169" s="92">
        <v>167</v>
      </c>
      <c r="B169" s="53"/>
      <c r="C169" s="12"/>
      <c r="D169" s="39"/>
      <c r="E169" s="13"/>
      <c r="F169" s="105"/>
      <c r="G169" s="47" t="str">
        <f>IF(F169="","",VLOOKUP(F169,商品リスト!A:D,2,FALSE))</f>
        <v/>
      </c>
      <c r="H169" s="14"/>
      <c r="I169" s="37" t="s">
        <v>234</v>
      </c>
      <c r="J169" s="37"/>
      <c r="K169" s="31" t="str">
        <f>IF(G169="","",INDEX(data!H:H,MATCH("*"&amp;配送先入力シート!G169&amp;"*",data!C:C,0)))</f>
        <v/>
      </c>
      <c r="L169" s="31" t="str">
        <f t="shared" si="31"/>
        <v/>
      </c>
      <c r="M169" s="31">
        <f>VLOOKUP(I169,'data list'!$I$1:$J$13,2,FALSE)</f>
        <v>0</v>
      </c>
      <c r="N169" s="31"/>
      <c r="O169" s="31" t="str">
        <f t="shared" si="32"/>
        <v/>
      </c>
      <c r="P169" s="32" t="str">
        <f t="shared" si="33"/>
        <v/>
      </c>
      <c r="S169" s="7" t="str">
        <f>INDEX(data!B:B,MATCH("*"&amp;配送先入力シート!G169&amp;"*",data!C:C,0))</f>
        <v>code（Ｎｏ【-】）</v>
      </c>
      <c r="T169" s="6" t="str">
        <f>VLOOKUP(S169,data!B:C,2,0)</f>
        <v>item_name</v>
      </c>
      <c r="U169" t="str">
        <f>VLOOKUP(S169,data!B:E,4,0)</f>
        <v>風呂敷検索ワード</v>
      </c>
      <c r="X169" s="6" t="str">
        <f t="shared" si="34"/>
        <v/>
      </c>
      <c r="Y169" s="6" t="str">
        <f t="shared" si="35"/>
        <v/>
      </c>
      <c r="Z169" s="82" t="str">
        <f t="shared" si="30"/>
        <v/>
      </c>
      <c r="AA169" t="str">
        <f>IF(COUNTIF(Z169:$Z$203,Z169)=1,"なし","重複")</f>
        <v>重複</v>
      </c>
      <c r="AC169">
        <f>SUMIF($B$3:B169,B169,$O$3:O169)</f>
        <v>0</v>
      </c>
      <c r="AE169">
        <f>IF(AC169=0,0,IF(AC169&lt;10000,VLOOKUP(X169,'data list'!$A$1:$C$48,3,FALSE),0))</f>
        <v>0</v>
      </c>
      <c r="AG169">
        <f t="shared" si="20"/>
        <v>0</v>
      </c>
      <c r="AK169">
        <f t="shared" si="36"/>
        <v>0</v>
      </c>
    </row>
    <row r="170" spans="1:37" ht="30" customHeight="1" x14ac:dyDescent="0.2">
      <c r="A170" s="92">
        <v>168</v>
      </c>
      <c r="B170" s="53"/>
      <c r="C170" s="12"/>
      <c r="D170" s="39"/>
      <c r="E170" s="13"/>
      <c r="F170" s="105"/>
      <c r="G170" s="47" t="str">
        <f>IF(F170="","",VLOOKUP(F170,商品リスト!A:D,2,FALSE))</f>
        <v/>
      </c>
      <c r="H170" s="14"/>
      <c r="I170" s="37" t="s">
        <v>234</v>
      </c>
      <c r="J170" s="37"/>
      <c r="K170" s="31" t="str">
        <f>IF(G170="","",INDEX(data!H:H,MATCH("*"&amp;配送先入力シート!G170&amp;"*",data!C:C,0)))</f>
        <v/>
      </c>
      <c r="L170" s="31" t="str">
        <f t="shared" si="31"/>
        <v/>
      </c>
      <c r="M170" s="31">
        <f>VLOOKUP(I170,'data list'!$I$1:$J$13,2,FALSE)</f>
        <v>0</v>
      </c>
      <c r="N170" s="31"/>
      <c r="O170" s="31" t="str">
        <f t="shared" si="32"/>
        <v/>
      </c>
      <c r="P170" s="32" t="str">
        <f t="shared" si="33"/>
        <v/>
      </c>
      <c r="S170" s="7" t="str">
        <f>INDEX(data!B:B,MATCH("*"&amp;配送先入力シート!G170&amp;"*",data!C:C,0))</f>
        <v>code（Ｎｏ【-】）</v>
      </c>
      <c r="T170" s="6" t="str">
        <f>VLOOKUP(S170,data!B:C,2,0)</f>
        <v>item_name</v>
      </c>
      <c r="U170" t="str">
        <f>VLOOKUP(S170,data!B:E,4,0)</f>
        <v>風呂敷検索ワード</v>
      </c>
      <c r="X170" s="6" t="str">
        <f t="shared" si="34"/>
        <v/>
      </c>
      <c r="Y170" s="6" t="str">
        <f t="shared" si="35"/>
        <v/>
      </c>
      <c r="Z170" s="82" t="str">
        <f t="shared" si="30"/>
        <v/>
      </c>
      <c r="AA170" t="str">
        <f>IF(COUNTIF(Z170:$Z$203,Z170)=1,"なし","重複")</f>
        <v>重複</v>
      </c>
      <c r="AC170">
        <f>SUMIF($B$3:B170,B170,$O$3:O170)</f>
        <v>0</v>
      </c>
      <c r="AE170">
        <f>IF(AC170=0,0,IF(AC170&lt;10000,VLOOKUP(X170,'data list'!$A$1:$C$48,3,FALSE),0))</f>
        <v>0</v>
      </c>
      <c r="AG170">
        <f t="shared" si="20"/>
        <v>0</v>
      </c>
      <c r="AK170">
        <f t="shared" si="36"/>
        <v>0</v>
      </c>
    </row>
    <row r="171" spans="1:37" ht="30" customHeight="1" x14ac:dyDescent="0.2">
      <c r="A171" s="92">
        <v>169</v>
      </c>
      <c r="B171" s="53"/>
      <c r="C171" s="12"/>
      <c r="D171" s="39"/>
      <c r="E171" s="13"/>
      <c r="F171" s="105"/>
      <c r="G171" s="47" t="str">
        <f>IF(F171="","",VLOOKUP(F171,商品リスト!A:D,2,FALSE))</f>
        <v/>
      </c>
      <c r="H171" s="14"/>
      <c r="I171" s="37" t="s">
        <v>234</v>
      </c>
      <c r="J171" s="37"/>
      <c r="K171" s="31" t="str">
        <f>IF(G171="","",INDEX(data!H:H,MATCH("*"&amp;配送先入力シート!G171&amp;"*",data!C:C,0)))</f>
        <v/>
      </c>
      <c r="L171" s="31" t="str">
        <f t="shared" ref="L171:L181" si="37">IF(F171="","",IF(H171="","",K171*H171))</f>
        <v/>
      </c>
      <c r="M171" s="31">
        <f>VLOOKUP(I171,'data list'!$I$1:$J$13,2,FALSE)</f>
        <v>0</v>
      </c>
      <c r="N171" s="31"/>
      <c r="O171" s="31" t="str">
        <f t="shared" ref="O171:O181" si="38">IF(H171="","",SUM(L171:M171))</f>
        <v/>
      </c>
      <c r="P171" s="32" t="str">
        <f t="shared" ref="P171:P181" si="39">IF(H171="","",IF(AA171="重複",0,SUM(AE171,AG171)))</f>
        <v/>
      </c>
      <c r="S171" s="7" t="str">
        <f>INDEX(data!B:B,MATCH("*"&amp;配送先入力シート!G171&amp;"*",data!C:C,0))</f>
        <v>code（Ｎｏ【-】）</v>
      </c>
      <c r="T171" s="6" t="str">
        <f>VLOOKUP(S171,data!B:C,2,0)</f>
        <v>item_name</v>
      </c>
      <c r="U171" t="str">
        <f>VLOOKUP(S171,data!B:E,4,0)</f>
        <v>風呂敷検索ワード</v>
      </c>
      <c r="X171" s="6" t="str">
        <f t="shared" ref="X171:X181" si="40">IF(MID(D171,4,1)="県",LEFT(D171,4),LEFT(D171,3))</f>
        <v/>
      </c>
      <c r="Y171" s="6" t="str">
        <f t="shared" ref="Y171:Y181" si="41">RIGHT(D171,LEN(D171)-LEN(X171))</f>
        <v/>
      </c>
      <c r="Z171" s="82" t="str">
        <f t="shared" si="30"/>
        <v/>
      </c>
      <c r="AA171" t="str">
        <f>IF(COUNTIF(Z171:$Z$203,Z171)=1,"なし","重複")</f>
        <v>重複</v>
      </c>
      <c r="AC171">
        <f>SUMIF($B$3:B171,B171,$O$3:O171)</f>
        <v>0</v>
      </c>
      <c r="AE171">
        <f>IF(AC171=0,0,IF(AC171&lt;10000,VLOOKUP(X171,'data list'!$A$1:$C$48,3,FALSE),0))</f>
        <v>0</v>
      </c>
      <c r="AG171">
        <f t="shared" ref="AG171:AG181" si="42">IF(X171="北海道",0,IF(X171="沖縄県",0,0))</f>
        <v>0</v>
      </c>
      <c r="AK171">
        <f t="shared" ref="AK171:AK181" si="43">IF(AJ171="手",H171,0)</f>
        <v>0</v>
      </c>
    </row>
    <row r="172" spans="1:37" ht="30" customHeight="1" x14ac:dyDescent="0.2">
      <c r="A172" s="92">
        <v>170</v>
      </c>
      <c r="B172" s="53"/>
      <c r="C172" s="12"/>
      <c r="D172" s="39"/>
      <c r="E172" s="13"/>
      <c r="F172" s="105"/>
      <c r="G172" s="47" t="str">
        <f>IF(F172="","",VLOOKUP(F172,商品リスト!A:D,2,FALSE))</f>
        <v/>
      </c>
      <c r="H172" s="14"/>
      <c r="I172" s="37" t="s">
        <v>234</v>
      </c>
      <c r="J172" s="37"/>
      <c r="K172" s="31" t="str">
        <f>IF(G172="","",INDEX(data!H:H,MATCH("*"&amp;配送先入力シート!G172&amp;"*",data!C:C,0)))</f>
        <v/>
      </c>
      <c r="L172" s="31" t="str">
        <f t="shared" si="37"/>
        <v/>
      </c>
      <c r="M172" s="31">
        <f>VLOOKUP(I172,'data list'!$I$1:$J$13,2,FALSE)</f>
        <v>0</v>
      </c>
      <c r="N172" s="31"/>
      <c r="O172" s="31" t="str">
        <f t="shared" si="38"/>
        <v/>
      </c>
      <c r="P172" s="32" t="str">
        <f t="shared" si="39"/>
        <v/>
      </c>
      <c r="S172" s="7" t="str">
        <f>INDEX(data!B:B,MATCH("*"&amp;配送先入力シート!G172&amp;"*",data!C:C,0))</f>
        <v>code（Ｎｏ【-】）</v>
      </c>
      <c r="T172" s="6" t="str">
        <f>VLOOKUP(S172,data!B:C,2,0)</f>
        <v>item_name</v>
      </c>
      <c r="U172" t="str">
        <f>VLOOKUP(S172,data!B:E,4,0)</f>
        <v>風呂敷検索ワード</v>
      </c>
      <c r="X172" s="6" t="str">
        <f t="shared" si="40"/>
        <v/>
      </c>
      <c r="Y172" s="6" t="str">
        <f t="shared" si="41"/>
        <v/>
      </c>
      <c r="Z172" s="82" t="str">
        <f t="shared" si="30"/>
        <v/>
      </c>
      <c r="AA172" t="str">
        <f>IF(COUNTIF(Z172:$Z$203,Z172)=1,"なし","重複")</f>
        <v>重複</v>
      </c>
      <c r="AC172">
        <f>SUMIF($B$3:B172,B172,$O$3:O172)</f>
        <v>0</v>
      </c>
      <c r="AE172">
        <f>IF(AC172=0,0,IF(AC172&lt;10000,VLOOKUP(X172,'data list'!$A$1:$C$48,3,FALSE),0))</f>
        <v>0</v>
      </c>
      <c r="AG172">
        <f t="shared" si="42"/>
        <v>0</v>
      </c>
      <c r="AK172">
        <f t="shared" si="43"/>
        <v>0</v>
      </c>
    </row>
    <row r="173" spans="1:37" ht="30" customHeight="1" x14ac:dyDescent="0.2">
      <c r="A173" s="92">
        <v>171</v>
      </c>
      <c r="B173" s="53"/>
      <c r="C173" s="12"/>
      <c r="D173" s="39"/>
      <c r="E173" s="13"/>
      <c r="F173" s="105"/>
      <c r="G173" s="47" t="str">
        <f>IF(F173="","",VLOOKUP(F173,商品リスト!A:D,2,FALSE))</f>
        <v/>
      </c>
      <c r="H173" s="14"/>
      <c r="I173" s="37" t="s">
        <v>234</v>
      </c>
      <c r="J173" s="37"/>
      <c r="K173" s="31" t="str">
        <f>IF(G173="","",INDEX(data!H:H,MATCH("*"&amp;配送先入力シート!G173&amp;"*",data!C:C,0)))</f>
        <v/>
      </c>
      <c r="L173" s="31" t="str">
        <f t="shared" si="37"/>
        <v/>
      </c>
      <c r="M173" s="31">
        <f>VLOOKUP(I173,'data list'!$I$1:$J$13,2,FALSE)</f>
        <v>0</v>
      </c>
      <c r="N173" s="31"/>
      <c r="O173" s="31" t="str">
        <f t="shared" si="38"/>
        <v/>
      </c>
      <c r="P173" s="32" t="str">
        <f t="shared" si="39"/>
        <v/>
      </c>
      <c r="S173" s="7" t="str">
        <f>INDEX(data!B:B,MATCH("*"&amp;配送先入力シート!G173&amp;"*",data!C:C,0))</f>
        <v>code（Ｎｏ【-】）</v>
      </c>
      <c r="T173" s="6" t="str">
        <f>VLOOKUP(S173,data!B:C,2,0)</f>
        <v>item_name</v>
      </c>
      <c r="U173" t="str">
        <f>VLOOKUP(S173,data!B:E,4,0)</f>
        <v>風呂敷検索ワード</v>
      </c>
      <c r="X173" s="6" t="str">
        <f t="shared" si="40"/>
        <v/>
      </c>
      <c r="Y173" s="6" t="str">
        <f t="shared" si="41"/>
        <v/>
      </c>
      <c r="Z173" s="82" t="str">
        <f t="shared" si="30"/>
        <v/>
      </c>
      <c r="AA173" t="str">
        <f>IF(COUNTIF(Z173:$Z$203,Z173)=1,"なし","重複")</f>
        <v>重複</v>
      </c>
      <c r="AC173">
        <f>SUMIF($B$3:B173,B173,$O$3:O173)</f>
        <v>0</v>
      </c>
      <c r="AE173">
        <f>IF(AC173=0,0,IF(AC173&lt;10000,VLOOKUP(X173,'data list'!$A$1:$C$48,3,FALSE),0))</f>
        <v>0</v>
      </c>
      <c r="AG173">
        <f t="shared" si="42"/>
        <v>0</v>
      </c>
      <c r="AK173">
        <f t="shared" si="43"/>
        <v>0</v>
      </c>
    </row>
    <row r="174" spans="1:37" ht="30" customHeight="1" x14ac:dyDescent="0.2">
      <c r="A174" s="92">
        <v>172</v>
      </c>
      <c r="B174" s="53"/>
      <c r="C174" s="12"/>
      <c r="D174" s="39"/>
      <c r="E174" s="13"/>
      <c r="F174" s="105"/>
      <c r="G174" s="47" t="str">
        <f>IF(F174="","",VLOOKUP(F174,商品リスト!A:D,2,FALSE))</f>
        <v/>
      </c>
      <c r="H174" s="14"/>
      <c r="I174" s="37" t="s">
        <v>234</v>
      </c>
      <c r="J174" s="37"/>
      <c r="K174" s="31" t="str">
        <f>IF(G174="","",INDEX(data!H:H,MATCH("*"&amp;配送先入力シート!G174&amp;"*",data!C:C,0)))</f>
        <v/>
      </c>
      <c r="L174" s="31" t="str">
        <f t="shared" si="37"/>
        <v/>
      </c>
      <c r="M174" s="31">
        <f>VLOOKUP(I174,'data list'!$I$1:$J$13,2,FALSE)</f>
        <v>0</v>
      </c>
      <c r="N174" s="31"/>
      <c r="O174" s="31" t="str">
        <f t="shared" si="38"/>
        <v/>
      </c>
      <c r="P174" s="32" t="str">
        <f t="shared" si="39"/>
        <v/>
      </c>
      <c r="S174" s="7" t="str">
        <f>INDEX(data!B:B,MATCH("*"&amp;配送先入力シート!G174&amp;"*",data!C:C,0))</f>
        <v>code（Ｎｏ【-】）</v>
      </c>
      <c r="T174" s="6" t="str">
        <f>VLOOKUP(S174,data!B:C,2,0)</f>
        <v>item_name</v>
      </c>
      <c r="U174" t="str">
        <f>VLOOKUP(S174,data!B:E,4,0)</f>
        <v>風呂敷検索ワード</v>
      </c>
      <c r="X174" s="6" t="str">
        <f t="shared" si="40"/>
        <v/>
      </c>
      <c r="Y174" s="6" t="str">
        <f t="shared" si="41"/>
        <v/>
      </c>
      <c r="Z174" s="82" t="str">
        <f t="shared" si="30"/>
        <v/>
      </c>
      <c r="AA174" t="str">
        <f>IF(COUNTIF(Z174:$Z$203,Z174)=1,"なし","重複")</f>
        <v>重複</v>
      </c>
      <c r="AC174">
        <f>SUMIF($B$3:B174,B174,$O$3:O174)</f>
        <v>0</v>
      </c>
      <c r="AE174">
        <f>IF(AC174=0,0,IF(AC174&lt;10000,VLOOKUP(X174,'data list'!$A$1:$C$48,3,FALSE),0))</f>
        <v>0</v>
      </c>
      <c r="AG174">
        <f t="shared" si="42"/>
        <v>0</v>
      </c>
      <c r="AK174">
        <f t="shared" si="43"/>
        <v>0</v>
      </c>
    </row>
    <row r="175" spans="1:37" ht="30" customHeight="1" x14ac:dyDescent="0.2">
      <c r="A175" s="92">
        <v>173</v>
      </c>
      <c r="B175" s="53"/>
      <c r="C175" s="12"/>
      <c r="D175" s="39"/>
      <c r="E175" s="13"/>
      <c r="F175" s="105"/>
      <c r="G175" s="47" t="str">
        <f>IF(F175="","",VLOOKUP(F175,商品リスト!A:D,2,FALSE))</f>
        <v/>
      </c>
      <c r="H175" s="14"/>
      <c r="I175" s="37" t="s">
        <v>234</v>
      </c>
      <c r="J175" s="37"/>
      <c r="K175" s="31" t="str">
        <f>IF(G175="","",INDEX(data!H:H,MATCH("*"&amp;配送先入力シート!G175&amp;"*",data!C:C,0)))</f>
        <v/>
      </c>
      <c r="L175" s="31" t="str">
        <f t="shared" si="37"/>
        <v/>
      </c>
      <c r="M175" s="31">
        <f>VLOOKUP(I175,'data list'!$I$1:$J$13,2,FALSE)</f>
        <v>0</v>
      </c>
      <c r="N175" s="31"/>
      <c r="O175" s="31" t="str">
        <f t="shared" si="38"/>
        <v/>
      </c>
      <c r="P175" s="32" t="str">
        <f t="shared" si="39"/>
        <v/>
      </c>
      <c r="S175" s="7" t="str">
        <f>INDEX(data!B:B,MATCH("*"&amp;配送先入力シート!G175&amp;"*",data!C:C,0))</f>
        <v>code（Ｎｏ【-】）</v>
      </c>
      <c r="T175" s="6" t="str">
        <f>VLOOKUP(S175,data!B:C,2,0)</f>
        <v>item_name</v>
      </c>
      <c r="U175" t="str">
        <f>VLOOKUP(S175,data!B:E,4,0)</f>
        <v>風呂敷検索ワード</v>
      </c>
      <c r="X175" s="6" t="str">
        <f t="shared" si="40"/>
        <v/>
      </c>
      <c r="Y175" s="6" t="str">
        <f t="shared" si="41"/>
        <v/>
      </c>
      <c r="Z175" s="82" t="str">
        <f t="shared" si="30"/>
        <v/>
      </c>
      <c r="AA175" t="str">
        <f>IF(COUNTIF(Z175:$Z$203,Z175)=1,"なし","重複")</f>
        <v>重複</v>
      </c>
      <c r="AC175">
        <f>SUMIF($B$3:B175,B175,$O$3:O175)</f>
        <v>0</v>
      </c>
      <c r="AE175">
        <f>IF(AC175=0,0,IF(AC175&lt;10000,VLOOKUP(X175,'data list'!$A$1:$C$48,3,FALSE),0))</f>
        <v>0</v>
      </c>
      <c r="AG175">
        <f t="shared" si="42"/>
        <v>0</v>
      </c>
      <c r="AK175">
        <f t="shared" si="43"/>
        <v>0</v>
      </c>
    </row>
    <row r="176" spans="1:37" ht="30" customHeight="1" x14ac:dyDescent="0.2">
      <c r="A176" s="92">
        <v>174</v>
      </c>
      <c r="B176" s="53"/>
      <c r="C176" s="12"/>
      <c r="D176" s="39"/>
      <c r="E176" s="13"/>
      <c r="F176" s="105"/>
      <c r="G176" s="47" t="str">
        <f>IF(F176="","",VLOOKUP(F176,商品リスト!A:D,2,FALSE))</f>
        <v/>
      </c>
      <c r="H176" s="14"/>
      <c r="I176" s="37" t="s">
        <v>234</v>
      </c>
      <c r="J176" s="37"/>
      <c r="K176" s="31" t="str">
        <f>IF(G176="","",INDEX(data!H:H,MATCH("*"&amp;配送先入力シート!G176&amp;"*",data!C:C,0)))</f>
        <v/>
      </c>
      <c r="L176" s="31" t="str">
        <f t="shared" si="37"/>
        <v/>
      </c>
      <c r="M176" s="31">
        <f>VLOOKUP(I176,'data list'!$I$1:$J$13,2,FALSE)</f>
        <v>0</v>
      </c>
      <c r="N176" s="31"/>
      <c r="O176" s="31" t="str">
        <f t="shared" si="38"/>
        <v/>
      </c>
      <c r="P176" s="32" t="str">
        <f t="shared" si="39"/>
        <v/>
      </c>
      <c r="S176" s="7" t="str">
        <f>INDEX(data!B:B,MATCH("*"&amp;配送先入力シート!G176&amp;"*",data!C:C,0))</f>
        <v>code（Ｎｏ【-】）</v>
      </c>
      <c r="T176" s="6" t="str">
        <f>VLOOKUP(S176,data!B:C,2,0)</f>
        <v>item_name</v>
      </c>
      <c r="U176" t="str">
        <f>VLOOKUP(S176,data!B:E,4,0)</f>
        <v>風呂敷検索ワード</v>
      </c>
      <c r="X176" s="6" t="str">
        <f t="shared" si="40"/>
        <v/>
      </c>
      <c r="Y176" s="6" t="str">
        <f t="shared" si="41"/>
        <v/>
      </c>
      <c r="Z176" s="82" t="str">
        <f t="shared" si="30"/>
        <v/>
      </c>
      <c r="AA176" t="str">
        <f>IF(COUNTIF(Z176:$Z$203,Z176)=1,"なし","重複")</f>
        <v>重複</v>
      </c>
      <c r="AC176">
        <f>SUMIF($B$3:B176,B176,$O$3:O176)</f>
        <v>0</v>
      </c>
      <c r="AE176">
        <f>IF(AC176=0,0,IF(AC176&lt;10000,VLOOKUP(X176,'data list'!$A$1:$C$48,3,FALSE),0))</f>
        <v>0</v>
      </c>
      <c r="AG176">
        <f t="shared" si="42"/>
        <v>0</v>
      </c>
      <c r="AK176">
        <f t="shared" si="43"/>
        <v>0</v>
      </c>
    </row>
    <row r="177" spans="1:37" ht="30" customHeight="1" x14ac:dyDescent="0.2">
      <c r="A177" s="92">
        <v>175</v>
      </c>
      <c r="B177" s="53"/>
      <c r="C177" s="12"/>
      <c r="D177" s="39"/>
      <c r="E177" s="13"/>
      <c r="F177" s="105"/>
      <c r="G177" s="47" t="str">
        <f>IF(F177="","",VLOOKUP(F177,商品リスト!A:D,2,FALSE))</f>
        <v/>
      </c>
      <c r="H177" s="14"/>
      <c r="I177" s="37" t="s">
        <v>234</v>
      </c>
      <c r="J177" s="37"/>
      <c r="K177" s="31" t="str">
        <f>IF(G177="","",INDEX(data!H:H,MATCH("*"&amp;配送先入力シート!G177&amp;"*",data!C:C,0)))</f>
        <v/>
      </c>
      <c r="L177" s="31" t="str">
        <f t="shared" si="37"/>
        <v/>
      </c>
      <c r="M177" s="31">
        <f>VLOOKUP(I177,'data list'!$I$1:$J$13,2,FALSE)</f>
        <v>0</v>
      </c>
      <c r="N177" s="31"/>
      <c r="O177" s="31" t="str">
        <f t="shared" si="38"/>
        <v/>
      </c>
      <c r="P177" s="32" t="str">
        <f t="shared" si="39"/>
        <v/>
      </c>
      <c r="S177" s="7" t="str">
        <f>INDEX(data!B:B,MATCH("*"&amp;配送先入力シート!G177&amp;"*",data!C:C,0))</f>
        <v>code（Ｎｏ【-】）</v>
      </c>
      <c r="T177" s="6" t="str">
        <f>VLOOKUP(S177,data!B:C,2,0)</f>
        <v>item_name</v>
      </c>
      <c r="U177" t="str">
        <f>VLOOKUP(S177,data!B:E,4,0)</f>
        <v>風呂敷検索ワード</v>
      </c>
      <c r="X177" s="6" t="str">
        <f t="shared" si="40"/>
        <v/>
      </c>
      <c r="Y177" s="6" t="str">
        <f t="shared" si="41"/>
        <v/>
      </c>
      <c r="Z177" s="82" t="str">
        <f t="shared" si="30"/>
        <v/>
      </c>
      <c r="AA177" t="str">
        <f>IF(COUNTIF(Z177:$Z$203,Z177)=1,"なし","重複")</f>
        <v>重複</v>
      </c>
      <c r="AC177">
        <f>SUMIF($B$3:B177,B177,$O$3:O177)</f>
        <v>0</v>
      </c>
      <c r="AE177">
        <f>IF(AC177=0,0,IF(AC177&lt;10000,VLOOKUP(X177,'data list'!$A$1:$C$48,3,FALSE),0))</f>
        <v>0</v>
      </c>
      <c r="AG177">
        <f t="shared" si="42"/>
        <v>0</v>
      </c>
      <c r="AK177">
        <f t="shared" si="43"/>
        <v>0</v>
      </c>
    </row>
    <row r="178" spans="1:37" ht="30" customHeight="1" x14ac:dyDescent="0.2">
      <c r="A178" s="92">
        <v>176</v>
      </c>
      <c r="B178" s="53"/>
      <c r="C178" s="12"/>
      <c r="D178" s="39"/>
      <c r="E178" s="13"/>
      <c r="F178" s="105"/>
      <c r="G178" s="47" t="str">
        <f>IF(F178="","",VLOOKUP(F178,商品リスト!A:D,2,FALSE))</f>
        <v/>
      </c>
      <c r="H178" s="14"/>
      <c r="I178" s="37" t="s">
        <v>234</v>
      </c>
      <c r="J178" s="37"/>
      <c r="K178" s="31" t="str">
        <f>IF(G178="","",INDEX(data!H:H,MATCH("*"&amp;配送先入力シート!G178&amp;"*",data!C:C,0)))</f>
        <v/>
      </c>
      <c r="L178" s="31" t="str">
        <f t="shared" si="37"/>
        <v/>
      </c>
      <c r="M178" s="31">
        <f>VLOOKUP(I178,'data list'!$I$1:$J$13,2,FALSE)</f>
        <v>0</v>
      </c>
      <c r="N178" s="31"/>
      <c r="O178" s="31" t="str">
        <f t="shared" si="38"/>
        <v/>
      </c>
      <c r="P178" s="32" t="str">
        <f t="shared" si="39"/>
        <v/>
      </c>
      <c r="S178" s="7" t="str">
        <f>INDEX(data!B:B,MATCH("*"&amp;配送先入力シート!G178&amp;"*",data!C:C,0))</f>
        <v>code（Ｎｏ【-】）</v>
      </c>
      <c r="T178" s="6" t="str">
        <f>VLOOKUP(S178,data!B:C,2,0)</f>
        <v>item_name</v>
      </c>
      <c r="U178" t="str">
        <f>VLOOKUP(S178,data!B:E,4,0)</f>
        <v>風呂敷検索ワード</v>
      </c>
      <c r="X178" s="6" t="str">
        <f t="shared" si="40"/>
        <v/>
      </c>
      <c r="Y178" s="6" t="str">
        <f t="shared" si="41"/>
        <v/>
      </c>
      <c r="Z178" s="82" t="str">
        <f t="shared" si="30"/>
        <v/>
      </c>
      <c r="AA178" t="str">
        <f>IF(COUNTIF(Z178:$Z$203,Z178)=1,"なし","重複")</f>
        <v>重複</v>
      </c>
      <c r="AC178">
        <f>SUMIF($B$3:B178,B178,$O$3:O178)</f>
        <v>0</v>
      </c>
      <c r="AE178">
        <f>IF(AC178=0,0,IF(AC178&lt;10000,VLOOKUP(X178,'data list'!$A$1:$C$48,3,FALSE),0))</f>
        <v>0</v>
      </c>
      <c r="AG178">
        <f t="shared" si="42"/>
        <v>0</v>
      </c>
      <c r="AK178">
        <f t="shared" si="43"/>
        <v>0</v>
      </c>
    </row>
    <row r="179" spans="1:37" ht="30" customHeight="1" x14ac:dyDescent="0.2">
      <c r="A179" s="92">
        <v>177</v>
      </c>
      <c r="B179" s="53"/>
      <c r="C179" s="12"/>
      <c r="D179" s="39"/>
      <c r="E179" s="13"/>
      <c r="F179" s="105"/>
      <c r="G179" s="47" t="str">
        <f>IF(F179="","",VLOOKUP(F179,商品リスト!A:D,2,FALSE))</f>
        <v/>
      </c>
      <c r="H179" s="14"/>
      <c r="I179" s="37" t="s">
        <v>234</v>
      </c>
      <c r="J179" s="37"/>
      <c r="K179" s="31" t="str">
        <f>IF(G179="","",INDEX(data!H:H,MATCH("*"&amp;配送先入力シート!G179&amp;"*",data!C:C,0)))</f>
        <v/>
      </c>
      <c r="L179" s="31" t="str">
        <f t="shared" si="37"/>
        <v/>
      </c>
      <c r="M179" s="31">
        <f>VLOOKUP(I179,'data list'!$I$1:$J$13,2,FALSE)</f>
        <v>0</v>
      </c>
      <c r="N179" s="31"/>
      <c r="O179" s="31" t="str">
        <f t="shared" si="38"/>
        <v/>
      </c>
      <c r="P179" s="32" t="str">
        <f t="shared" si="39"/>
        <v/>
      </c>
      <c r="S179" s="7" t="str">
        <f>INDEX(data!B:B,MATCH("*"&amp;配送先入力シート!G179&amp;"*",data!C:C,0))</f>
        <v>code（Ｎｏ【-】）</v>
      </c>
      <c r="T179" s="6" t="str">
        <f>VLOOKUP(S179,data!B:C,2,0)</f>
        <v>item_name</v>
      </c>
      <c r="U179" t="str">
        <f>VLOOKUP(S179,data!B:E,4,0)</f>
        <v>風呂敷検索ワード</v>
      </c>
      <c r="X179" s="6" t="str">
        <f t="shared" si="40"/>
        <v/>
      </c>
      <c r="Y179" s="6" t="str">
        <f t="shared" si="41"/>
        <v/>
      </c>
      <c r="Z179" s="82" t="str">
        <f t="shared" si="30"/>
        <v/>
      </c>
      <c r="AA179" t="str">
        <f>IF(COUNTIF(Z179:$Z$203,Z179)=1,"なし","重複")</f>
        <v>重複</v>
      </c>
      <c r="AC179">
        <f>SUMIF($B$3:B179,B179,$O$3:O179)</f>
        <v>0</v>
      </c>
      <c r="AE179">
        <f>IF(AC179=0,0,IF(AC179&lt;10000,VLOOKUP(X179,'data list'!$A$1:$C$48,3,FALSE),0))</f>
        <v>0</v>
      </c>
      <c r="AG179">
        <f t="shared" si="42"/>
        <v>0</v>
      </c>
      <c r="AK179">
        <f t="shared" si="43"/>
        <v>0</v>
      </c>
    </row>
    <row r="180" spans="1:37" ht="30" customHeight="1" x14ac:dyDescent="0.2">
      <c r="A180" s="92">
        <v>178</v>
      </c>
      <c r="B180" s="53"/>
      <c r="C180" s="12"/>
      <c r="D180" s="39"/>
      <c r="E180" s="13"/>
      <c r="F180" s="105"/>
      <c r="G180" s="47" t="str">
        <f>IF(F180="","",VLOOKUP(F180,商品リスト!A:D,2,FALSE))</f>
        <v/>
      </c>
      <c r="H180" s="14"/>
      <c r="I180" s="37" t="s">
        <v>234</v>
      </c>
      <c r="J180" s="37"/>
      <c r="K180" s="31" t="str">
        <f>IF(G180="","",INDEX(data!H:H,MATCH("*"&amp;配送先入力シート!G180&amp;"*",data!C:C,0)))</f>
        <v/>
      </c>
      <c r="L180" s="31" t="str">
        <f t="shared" si="37"/>
        <v/>
      </c>
      <c r="M180" s="31">
        <f>VLOOKUP(I180,'data list'!$I$1:$J$13,2,FALSE)</f>
        <v>0</v>
      </c>
      <c r="N180" s="31"/>
      <c r="O180" s="31" t="str">
        <f t="shared" si="38"/>
        <v/>
      </c>
      <c r="P180" s="32" t="str">
        <f t="shared" si="39"/>
        <v/>
      </c>
      <c r="S180" s="7" t="str">
        <f>INDEX(data!B:B,MATCH("*"&amp;配送先入力シート!G180&amp;"*",data!C:C,0))</f>
        <v>code（Ｎｏ【-】）</v>
      </c>
      <c r="T180" s="6" t="str">
        <f>VLOOKUP(S180,data!B:C,2,0)</f>
        <v>item_name</v>
      </c>
      <c r="U180" t="str">
        <f>VLOOKUP(S180,data!B:E,4,0)</f>
        <v>風呂敷検索ワード</v>
      </c>
      <c r="X180" s="6" t="str">
        <f t="shared" si="40"/>
        <v/>
      </c>
      <c r="Y180" s="6" t="str">
        <f t="shared" si="41"/>
        <v/>
      </c>
      <c r="Z180" s="82" t="str">
        <f t="shared" si="30"/>
        <v/>
      </c>
      <c r="AA180" t="str">
        <f>IF(COUNTIF(Z180:$Z$203,Z180)=1,"なし","重複")</f>
        <v>重複</v>
      </c>
      <c r="AC180">
        <f>SUMIF($B$3:B180,B180,$O$3:O180)</f>
        <v>0</v>
      </c>
      <c r="AE180">
        <f>IF(AC180=0,0,IF(AC180&lt;10000,VLOOKUP(X180,'data list'!$A$1:$C$48,3,FALSE),0))</f>
        <v>0</v>
      </c>
      <c r="AG180">
        <f t="shared" si="42"/>
        <v>0</v>
      </c>
      <c r="AK180">
        <f t="shared" si="43"/>
        <v>0</v>
      </c>
    </row>
    <row r="181" spans="1:37" ht="30" customHeight="1" x14ac:dyDescent="0.2">
      <c r="A181" s="92">
        <v>179</v>
      </c>
      <c r="B181" s="53"/>
      <c r="C181" s="12"/>
      <c r="D181" s="39"/>
      <c r="E181" s="13"/>
      <c r="F181" s="105"/>
      <c r="G181" s="47" t="str">
        <f>IF(F181="","",VLOOKUP(F181,商品リスト!A:D,2,FALSE))</f>
        <v/>
      </c>
      <c r="H181" s="14"/>
      <c r="I181" s="37" t="s">
        <v>234</v>
      </c>
      <c r="J181" s="37"/>
      <c r="K181" s="31" t="str">
        <f>IF(G181="","",INDEX(data!H:H,MATCH("*"&amp;配送先入力シート!G181&amp;"*",data!C:C,0)))</f>
        <v/>
      </c>
      <c r="L181" s="31" t="str">
        <f t="shared" si="37"/>
        <v/>
      </c>
      <c r="M181" s="31">
        <f>VLOOKUP(I181,'data list'!$I$1:$J$13,2,FALSE)</f>
        <v>0</v>
      </c>
      <c r="N181" s="31"/>
      <c r="O181" s="31" t="str">
        <f t="shared" si="38"/>
        <v/>
      </c>
      <c r="P181" s="32" t="str">
        <f t="shared" si="39"/>
        <v/>
      </c>
      <c r="S181" s="7" t="str">
        <f>INDEX(data!B:B,MATCH("*"&amp;配送先入力シート!G181&amp;"*",data!C:C,0))</f>
        <v>code（Ｎｏ【-】）</v>
      </c>
      <c r="T181" s="6" t="str">
        <f>VLOOKUP(S181,data!B:C,2,0)</f>
        <v>item_name</v>
      </c>
      <c r="U181" t="str">
        <f>VLOOKUP(S181,data!B:E,4,0)</f>
        <v>風呂敷検索ワード</v>
      </c>
      <c r="X181" s="6" t="str">
        <f t="shared" si="40"/>
        <v/>
      </c>
      <c r="Y181" s="6" t="str">
        <f t="shared" si="41"/>
        <v/>
      </c>
      <c r="Z181" s="82" t="str">
        <f t="shared" si="30"/>
        <v/>
      </c>
      <c r="AA181" t="str">
        <f>IF(COUNTIF(Z181:$Z$203,Z181)=1,"なし","重複")</f>
        <v>重複</v>
      </c>
      <c r="AC181">
        <f>SUMIF($B$3:B181,B181,$O$3:O181)</f>
        <v>0</v>
      </c>
      <c r="AE181">
        <f>IF(AC181=0,0,IF(AC181&lt;10000,VLOOKUP(X181,'data list'!$A$1:$C$48,3,FALSE),0))</f>
        <v>0</v>
      </c>
      <c r="AG181">
        <f t="shared" si="42"/>
        <v>0</v>
      </c>
      <c r="AK181">
        <f t="shared" si="43"/>
        <v>0</v>
      </c>
    </row>
    <row r="182" spans="1:37" ht="30" customHeight="1" x14ac:dyDescent="0.2">
      <c r="A182" s="92">
        <v>180</v>
      </c>
      <c r="B182" s="53"/>
      <c r="C182" s="12"/>
      <c r="D182" s="39"/>
      <c r="E182" s="13"/>
      <c r="F182" s="105"/>
      <c r="G182" s="47" t="str">
        <f>IF(F182="","",VLOOKUP(F182,商品リスト!A:D,2,FALSE))</f>
        <v/>
      </c>
      <c r="H182" s="14"/>
      <c r="I182" s="37" t="s">
        <v>234</v>
      </c>
      <c r="J182" s="37"/>
      <c r="K182" s="31" t="str">
        <f>IF(G182="","",INDEX(data!H:H,MATCH("*"&amp;配送先入力シート!G182&amp;"*",data!C:C,0)))</f>
        <v/>
      </c>
      <c r="L182" s="31" t="str">
        <f t="shared" si="31"/>
        <v/>
      </c>
      <c r="M182" s="31">
        <f>VLOOKUP(I182,'data list'!$I$1:$J$13,2,FALSE)</f>
        <v>0</v>
      </c>
      <c r="N182" s="31"/>
      <c r="O182" s="31" t="str">
        <f t="shared" si="32"/>
        <v/>
      </c>
      <c r="P182" s="32" t="str">
        <f t="shared" si="33"/>
        <v/>
      </c>
      <c r="S182" s="7" t="str">
        <f>INDEX(data!B:B,MATCH("*"&amp;配送先入力シート!G182&amp;"*",data!C:C,0))</f>
        <v>code（Ｎｏ【-】）</v>
      </c>
      <c r="T182" s="6" t="str">
        <f>VLOOKUP(S182,data!B:C,2,0)</f>
        <v>item_name</v>
      </c>
      <c r="U182" t="str">
        <f>VLOOKUP(S182,data!B:E,4,0)</f>
        <v>風呂敷検索ワード</v>
      </c>
      <c r="X182" s="6" t="str">
        <f t="shared" si="34"/>
        <v/>
      </c>
      <c r="Y182" s="6" t="str">
        <f t="shared" si="35"/>
        <v/>
      </c>
      <c r="Z182" s="82" t="str">
        <f t="shared" si="30"/>
        <v/>
      </c>
      <c r="AA182" t="str">
        <f>IF(COUNTIF(Z182:$Z$203,Z182)=1,"なし","重複")</f>
        <v>重複</v>
      </c>
      <c r="AC182">
        <f>SUMIF($B$3:B182,B182,$O$3:O182)</f>
        <v>0</v>
      </c>
      <c r="AE182">
        <f>IF(AC182=0,0,IF(AC182&lt;10000,VLOOKUP(X182,'data list'!$A$1:$C$48,3,FALSE),0))</f>
        <v>0</v>
      </c>
      <c r="AG182">
        <f t="shared" si="20"/>
        <v>0</v>
      </c>
      <c r="AK182">
        <f t="shared" si="36"/>
        <v>0</v>
      </c>
    </row>
    <row r="183" spans="1:37" ht="30" customHeight="1" x14ac:dyDescent="0.2">
      <c r="A183" s="92">
        <v>181</v>
      </c>
      <c r="B183" s="53"/>
      <c r="C183" s="12"/>
      <c r="D183" s="39"/>
      <c r="E183" s="13"/>
      <c r="F183" s="105"/>
      <c r="G183" s="47" t="str">
        <f>IF(F183="","",VLOOKUP(F183,商品リスト!A:D,2,FALSE))</f>
        <v/>
      </c>
      <c r="H183" s="14"/>
      <c r="I183" s="37" t="s">
        <v>234</v>
      </c>
      <c r="J183" s="37"/>
      <c r="K183" s="31" t="str">
        <f>IF(G183="","",INDEX(data!H:H,MATCH("*"&amp;配送先入力シート!G183&amp;"*",data!C:C,0)))</f>
        <v/>
      </c>
      <c r="L183" s="31" t="str">
        <f t="shared" si="31"/>
        <v/>
      </c>
      <c r="M183" s="31">
        <f>VLOOKUP(I183,'data list'!$I$1:$J$13,2,FALSE)</f>
        <v>0</v>
      </c>
      <c r="N183" s="31"/>
      <c r="O183" s="31" t="str">
        <f t="shared" si="32"/>
        <v/>
      </c>
      <c r="P183" s="32" t="str">
        <f t="shared" si="33"/>
        <v/>
      </c>
      <c r="S183" s="7" t="str">
        <f>INDEX(data!B:B,MATCH("*"&amp;配送先入力シート!G183&amp;"*",data!C:C,0))</f>
        <v>code（Ｎｏ【-】）</v>
      </c>
      <c r="T183" s="6" t="str">
        <f>VLOOKUP(S183,data!B:C,2,0)</f>
        <v>item_name</v>
      </c>
      <c r="U183" t="str">
        <f>VLOOKUP(S183,data!B:E,4,0)</f>
        <v>風呂敷検索ワード</v>
      </c>
      <c r="X183" s="6" t="str">
        <f t="shared" si="34"/>
        <v/>
      </c>
      <c r="Y183" s="6" t="str">
        <f t="shared" si="35"/>
        <v/>
      </c>
      <c r="Z183" s="82" t="str">
        <f t="shared" si="30"/>
        <v/>
      </c>
      <c r="AA183" t="str">
        <f>IF(COUNTIF(Z183:$Z$203,Z183)=1,"なし","重複")</f>
        <v>重複</v>
      </c>
      <c r="AC183">
        <f>SUMIF($B$3:B183,B183,$O$3:O183)</f>
        <v>0</v>
      </c>
      <c r="AE183">
        <f>IF(AC183=0,0,IF(AC183&lt;10000,VLOOKUP(X183,'data list'!$A$1:$C$48,3,FALSE),0))</f>
        <v>0</v>
      </c>
      <c r="AG183">
        <f t="shared" si="20"/>
        <v>0</v>
      </c>
      <c r="AK183">
        <f t="shared" si="36"/>
        <v>0</v>
      </c>
    </row>
    <row r="184" spans="1:37" ht="30" customHeight="1" x14ac:dyDescent="0.2">
      <c r="A184" s="92">
        <v>182</v>
      </c>
      <c r="B184" s="53"/>
      <c r="C184" s="12"/>
      <c r="D184" s="39"/>
      <c r="E184" s="13"/>
      <c r="F184" s="105"/>
      <c r="G184" s="47" t="str">
        <f>IF(F184="","",VLOOKUP(F184,商品リスト!A:D,2,FALSE))</f>
        <v/>
      </c>
      <c r="H184" s="14"/>
      <c r="I184" s="37" t="s">
        <v>234</v>
      </c>
      <c r="J184" s="37"/>
      <c r="K184" s="31" t="str">
        <f>IF(G184="","",INDEX(data!H:H,MATCH("*"&amp;配送先入力シート!G184&amp;"*",data!C:C,0)))</f>
        <v/>
      </c>
      <c r="L184" s="31" t="str">
        <f t="shared" si="31"/>
        <v/>
      </c>
      <c r="M184" s="31">
        <f>VLOOKUP(I184,'data list'!$I$1:$J$13,2,FALSE)</f>
        <v>0</v>
      </c>
      <c r="N184" s="31"/>
      <c r="O184" s="31" t="str">
        <f t="shared" si="32"/>
        <v/>
      </c>
      <c r="P184" s="32" t="str">
        <f t="shared" si="33"/>
        <v/>
      </c>
      <c r="S184" s="7" t="str">
        <f>INDEX(data!B:B,MATCH("*"&amp;配送先入力シート!G184&amp;"*",data!C:C,0))</f>
        <v>code（Ｎｏ【-】）</v>
      </c>
      <c r="T184" s="6" t="str">
        <f>VLOOKUP(S184,data!B:C,2,0)</f>
        <v>item_name</v>
      </c>
      <c r="U184" t="str">
        <f>VLOOKUP(S184,data!B:E,4,0)</f>
        <v>風呂敷検索ワード</v>
      </c>
      <c r="X184" s="6" t="str">
        <f t="shared" si="34"/>
        <v/>
      </c>
      <c r="Y184" s="6" t="str">
        <f t="shared" si="35"/>
        <v/>
      </c>
      <c r="Z184" s="82" t="str">
        <f t="shared" si="30"/>
        <v/>
      </c>
      <c r="AA184" t="str">
        <f>IF(COUNTIF(Z184:$Z$203,Z184)=1,"なし","重複")</f>
        <v>重複</v>
      </c>
      <c r="AC184">
        <f>SUMIF($B$3:B184,B184,$O$3:O184)</f>
        <v>0</v>
      </c>
      <c r="AE184">
        <f>IF(AC184=0,0,IF(AC184&lt;10000,VLOOKUP(X184,'data list'!$A$1:$C$48,3,FALSE),0))</f>
        <v>0</v>
      </c>
      <c r="AG184">
        <f t="shared" si="20"/>
        <v>0</v>
      </c>
      <c r="AK184">
        <f t="shared" si="36"/>
        <v>0</v>
      </c>
    </row>
    <row r="185" spans="1:37" ht="30" customHeight="1" x14ac:dyDescent="0.2">
      <c r="A185" s="92">
        <v>183</v>
      </c>
      <c r="B185" s="53"/>
      <c r="C185" s="12"/>
      <c r="D185" s="39"/>
      <c r="E185" s="13"/>
      <c r="F185" s="105"/>
      <c r="G185" s="47" t="str">
        <f>IF(F185="","",VLOOKUP(F185,商品リスト!A:D,2,FALSE))</f>
        <v/>
      </c>
      <c r="H185" s="14"/>
      <c r="I185" s="37" t="s">
        <v>234</v>
      </c>
      <c r="J185" s="37"/>
      <c r="K185" s="31" t="str">
        <f>IF(G185="","",INDEX(data!H:H,MATCH("*"&amp;配送先入力シート!G185&amp;"*",data!C:C,0)))</f>
        <v/>
      </c>
      <c r="L185" s="31" t="str">
        <f t="shared" si="31"/>
        <v/>
      </c>
      <c r="M185" s="31">
        <f>VLOOKUP(I185,'data list'!$I$1:$J$13,2,FALSE)</f>
        <v>0</v>
      </c>
      <c r="N185" s="31"/>
      <c r="O185" s="31" t="str">
        <f t="shared" si="32"/>
        <v/>
      </c>
      <c r="P185" s="32" t="str">
        <f t="shared" si="33"/>
        <v/>
      </c>
      <c r="S185" s="7" t="str">
        <f>INDEX(data!B:B,MATCH("*"&amp;配送先入力シート!G185&amp;"*",data!C:C,0))</f>
        <v>code（Ｎｏ【-】）</v>
      </c>
      <c r="T185" s="6" t="str">
        <f>VLOOKUP(S185,data!B:C,2,0)</f>
        <v>item_name</v>
      </c>
      <c r="U185" t="str">
        <f>VLOOKUP(S185,data!B:E,4,0)</f>
        <v>風呂敷検索ワード</v>
      </c>
      <c r="X185" s="6" t="str">
        <f t="shared" si="34"/>
        <v/>
      </c>
      <c r="Y185" s="6" t="str">
        <f t="shared" si="35"/>
        <v/>
      </c>
      <c r="Z185" s="82" t="str">
        <f t="shared" si="30"/>
        <v/>
      </c>
      <c r="AA185" t="str">
        <f>IF(COUNTIF(Z185:$Z$203,Z185)=1,"なし","重複")</f>
        <v>重複</v>
      </c>
      <c r="AC185">
        <f>SUMIF($B$3:B185,B185,$O$3:O185)</f>
        <v>0</v>
      </c>
      <c r="AE185">
        <f>IF(AC185=0,0,IF(AC185&lt;10000,VLOOKUP(X185,'data list'!$A$1:$C$48,3,FALSE),0))</f>
        <v>0</v>
      </c>
      <c r="AG185">
        <f t="shared" si="20"/>
        <v>0</v>
      </c>
      <c r="AK185">
        <f t="shared" si="36"/>
        <v>0</v>
      </c>
    </row>
    <row r="186" spans="1:37" ht="30" customHeight="1" x14ac:dyDescent="0.2">
      <c r="A186" s="92">
        <v>184</v>
      </c>
      <c r="B186" s="53"/>
      <c r="C186" s="12"/>
      <c r="D186" s="39"/>
      <c r="E186" s="13"/>
      <c r="F186" s="105"/>
      <c r="G186" s="47" t="str">
        <f>IF(F186="","",VLOOKUP(F186,商品リスト!A:D,2,FALSE))</f>
        <v/>
      </c>
      <c r="H186" s="14"/>
      <c r="I186" s="37" t="s">
        <v>234</v>
      </c>
      <c r="J186" s="37"/>
      <c r="K186" s="31" t="str">
        <f>IF(G186="","",INDEX(data!H:H,MATCH("*"&amp;配送先入力シート!G186&amp;"*",data!C:C,0)))</f>
        <v/>
      </c>
      <c r="L186" s="31" t="str">
        <f t="shared" si="31"/>
        <v/>
      </c>
      <c r="M186" s="31">
        <f>VLOOKUP(I186,'data list'!$I$1:$J$13,2,FALSE)</f>
        <v>0</v>
      </c>
      <c r="N186" s="31"/>
      <c r="O186" s="31" t="str">
        <f t="shared" si="32"/>
        <v/>
      </c>
      <c r="P186" s="32" t="str">
        <f t="shared" si="33"/>
        <v/>
      </c>
      <c r="S186" s="7" t="str">
        <f>INDEX(data!B:B,MATCH("*"&amp;配送先入力シート!G186&amp;"*",data!C:C,0))</f>
        <v>code（Ｎｏ【-】）</v>
      </c>
      <c r="T186" s="6" t="str">
        <f>VLOOKUP(S186,data!B:C,2,0)</f>
        <v>item_name</v>
      </c>
      <c r="U186" t="str">
        <f>VLOOKUP(S186,data!B:E,4,0)</f>
        <v>風呂敷検索ワード</v>
      </c>
      <c r="X186" s="6" t="str">
        <f t="shared" si="34"/>
        <v/>
      </c>
      <c r="Y186" s="6" t="str">
        <f t="shared" si="35"/>
        <v/>
      </c>
      <c r="Z186" s="82" t="str">
        <f t="shared" si="30"/>
        <v/>
      </c>
      <c r="AA186" t="str">
        <f>IF(COUNTIF(Z186:$Z$203,Z186)=1,"なし","重複")</f>
        <v>重複</v>
      </c>
      <c r="AC186">
        <f>SUMIF($B$3:B186,B186,$O$3:O186)</f>
        <v>0</v>
      </c>
      <c r="AE186">
        <f>IF(AC186=0,0,IF(AC186&lt;10000,VLOOKUP(X186,'data list'!$A$1:$C$48,3,FALSE),0))</f>
        <v>0</v>
      </c>
      <c r="AG186">
        <f t="shared" si="20"/>
        <v>0</v>
      </c>
      <c r="AK186">
        <f t="shared" si="36"/>
        <v>0</v>
      </c>
    </row>
    <row r="187" spans="1:37" ht="30" customHeight="1" x14ac:dyDescent="0.2">
      <c r="A187" s="92">
        <v>185</v>
      </c>
      <c r="B187" s="53"/>
      <c r="C187" s="12"/>
      <c r="D187" s="39"/>
      <c r="E187" s="13"/>
      <c r="F187" s="105"/>
      <c r="G187" s="47" t="str">
        <f>IF(F187="","",VLOOKUP(F187,商品リスト!A:D,2,FALSE))</f>
        <v/>
      </c>
      <c r="H187" s="14"/>
      <c r="I187" s="37" t="s">
        <v>234</v>
      </c>
      <c r="J187" s="37"/>
      <c r="K187" s="31" t="str">
        <f>IF(G187="","",INDEX(data!H:H,MATCH("*"&amp;配送先入力シート!G187&amp;"*",data!C:C,0)))</f>
        <v/>
      </c>
      <c r="L187" s="31" t="str">
        <f t="shared" si="31"/>
        <v/>
      </c>
      <c r="M187" s="31">
        <f>VLOOKUP(I187,'data list'!$I$1:$J$13,2,FALSE)</f>
        <v>0</v>
      </c>
      <c r="N187" s="31"/>
      <c r="O187" s="31" t="str">
        <f t="shared" si="32"/>
        <v/>
      </c>
      <c r="P187" s="32" t="str">
        <f t="shared" si="33"/>
        <v/>
      </c>
      <c r="S187" s="7" t="str">
        <f>INDEX(data!B:B,MATCH("*"&amp;配送先入力シート!G187&amp;"*",data!C:C,0))</f>
        <v>code（Ｎｏ【-】）</v>
      </c>
      <c r="T187" s="6" t="str">
        <f>VLOOKUP(S187,data!B:C,2,0)</f>
        <v>item_name</v>
      </c>
      <c r="U187" t="str">
        <f>VLOOKUP(S187,data!B:E,4,0)</f>
        <v>風呂敷検索ワード</v>
      </c>
      <c r="X187" s="6" t="str">
        <f t="shared" si="34"/>
        <v/>
      </c>
      <c r="Y187" s="6" t="str">
        <f t="shared" si="35"/>
        <v/>
      </c>
      <c r="Z187" s="82" t="str">
        <f t="shared" si="30"/>
        <v/>
      </c>
      <c r="AA187" t="str">
        <f>IF(COUNTIF(Z187:$Z$203,Z187)=1,"なし","重複")</f>
        <v>重複</v>
      </c>
      <c r="AC187">
        <f>SUMIF($B$3:B187,B187,$O$3:O187)</f>
        <v>0</v>
      </c>
      <c r="AE187">
        <f>IF(AC187=0,0,IF(AC187&lt;10000,VLOOKUP(X187,'data list'!$A$1:$C$48,3,FALSE),0))</f>
        <v>0</v>
      </c>
      <c r="AG187">
        <f t="shared" si="20"/>
        <v>0</v>
      </c>
      <c r="AK187">
        <f t="shared" si="36"/>
        <v>0</v>
      </c>
    </row>
    <row r="188" spans="1:37" ht="30" customHeight="1" x14ac:dyDescent="0.2">
      <c r="A188" s="92">
        <v>186</v>
      </c>
      <c r="B188" s="53"/>
      <c r="C188" s="12"/>
      <c r="D188" s="39"/>
      <c r="E188" s="13"/>
      <c r="F188" s="105"/>
      <c r="G188" s="47" t="str">
        <f>IF(F188="","",VLOOKUP(F188,商品リスト!A:D,2,FALSE))</f>
        <v/>
      </c>
      <c r="H188" s="14"/>
      <c r="I188" s="37" t="s">
        <v>234</v>
      </c>
      <c r="J188" s="37"/>
      <c r="K188" s="31" t="str">
        <f>IF(G188="","",INDEX(data!H:H,MATCH("*"&amp;配送先入力シート!G188&amp;"*",data!C:C,0)))</f>
        <v/>
      </c>
      <c r="L188" s="31" t="str">
        <f t="shared" si="31"/>
        <v/>
      </c>
      <c r="M188" s="31">
        <f>VLOOKUP(I188,'data list'!$I$1:$J$13,2,FALSE)</f>
        <v>0</v>
      </c>
      <c r="N188" s="31"/>
      <c r="O188" s="31" t="str">
        <f t="shared" si="32"/>
        <v/>
      </c>
      <c r="P188" s="32" t="str">
        <f t="shared" si="33"/>
        <v/>
      </c>
      <c r="S188" s="7" t="str">
        <f>INDEX(data!B:B,MATCH("*"&amp;配送先入力シート!G188&amp;"*",data!C:C,0))</f>
        <v>code（Ｎｏ【-】）</v>
      </c>
      <c r="T188" s="6" t="str">
        <f>VLOOKUP(S188,data!B:C,2,0)</f>
        <v>item_name</v>
      </c>
      <c r="U188" t="str">
        <f>VLOOKUP(S188,data!B:E,4,0)</f>
        <v>風呂敷検索ワード</v>
      </c>
      <c r="X188" s="6" t="str">
        <f t="shared" si="34"/>
        <v/>
      </c>
      <c r="Y188" s="6" t="str">
        <f t="shared" si="35"/>
        <v/>
      </c>
      <c r="Z188" s="82" t="str">
        <f t="shared" si="30"/>
        <v/>
      </c>
      <c r="AA188" t="str">
        <f>IF(COUNTIF(Z188:$Z$203,Z188)=1,"なし","重複")</f>
        <v>重複</v>
      </c>
      <c r="AC188">
        <f>SUMIF($B$3:B188,B188,$O$3:O188)</f>
        <v>0</v>
      </c>
      <c r="AE188">
        <f>IF(AC188=0,0,IF(AC188&lt;10000,VLOOKUP(X188,'data list'!$A$1:$C$48,3,FALSE),0))</f>
        <v>0</v>
      </c>
      <c r="AG188">
        <f t="shared" si="20"/>
        <v>0</v>
      </c>
      <c r="AK188">
        <f t="shared" si="36"/>
        <v>0</v>
      </c>
    </row>
    <row r="189" spans="1:37" ht="30" customHeight="1" x14ac:dyDescent="0.2">
      <c r="A189" s="92">
        <v>187</v>
      </c>
      <c r="B189" s="53"/>
      <c r="C189" s="12"/>
      <c r="D189" s="39"/>
      <c r="E189" s="13"/>
      <c r="F189" s="105"/>
      <c r="G189" s="47" t="str">
        <f>IF(F189="","",VLOOKUP(F189,商品リスト!A:D,2,FALSE))</f>
        <v/>
      </c>
      <c r="H189" s="14"/>
      <c r="I189" s="37" t="s">
        <v>234</v>
      </c>
      <c r="J189" s="37"/>
      <c r="K189" s="31" t="str">
        <f>IF(G189="","",INDEX(data!H:H,MATCH("*"&amp;配送先入力シート!G189&amp;"*",data!C:C,0)))</f>
        <v/>
      </c>
      <c r="L189" s="31" t="str">
        <f t="shared" si="31"/>
        <v/>
      </c>
      <c r="M189" s="31">
        <f>VLOOKUP(I189,'data list'!$I$1:$J$13,2,FALSE)</f>
        <v>0</v>
      </c>
      <c r="N189" s="31"/>
      <c r="O189" s="31" t="str">
        <f t="shared" si="32"/>
        <v/>
      </c>
      <c r="P189" s="32" t="str">
        <f t="shared" si="33"/>
        <v/>
      </c>
      <c r="S189" s="7" t="str">
        <f>INDEX(data!B:B,MATCH("*"&amp;配送先入力シート!G189&amp;"*",data!C:C,0))</f>
        <v>code（Ｎｏ【-】）</v>
      </c>
      <c r="T189" s="6" t="str">
        <f>VLOOKUP(S189,data!B:C,2,0)</f>
        <v>item_name</v>
      </c>
      <c r="U189" t="str">
        <f>VLOOKUP(S189,data!B:E,4,0)</f>
        <v>風呂敷検索ワード</v>
      </c>
      <c r="X189" s="6" t="str">
        <f t="shared" si="34"/>
        <v/>
      </c>
      <c r="Y189" s="6" t="str">
        <f t="shared" si="35"/>
        <v/>
      </c>
      <c r="Z189" s="82" t="str">
        <f t="shared" si="30"/>
        <v/>
      </c>
      <c r="AA189" t="str">
        <f>IF(COUNTIF(Z189:$Z$203,Z189)=1,"なし","重複")</f>
        <v>重複</v>
      </c>
      <c r="AC189">
        <f>SUMIF($B$3:B189,B189,$O$3:O189)</f>
        <v>0</v>
      </c>
      <c r="AE189">
        <f>IF(AC189=0,0,IF(AC189&lt;10000,VLOOKUP(X189,'data list'!$A$1:$C$48,3,FALSE),0))</f>
        <v>0</v>
      </c>
      <c r="AG189">
        <f t="shared" si="20"/>
        <v>0</v>
      </c>
      <c r="AK189">
        <f t="shared" si="36"/>
        <v>0</v>
      </c>
    </row>
    <row r="190" spans="1:37" ht="30" customHeight="1" x14ac:dyDescent="0.2">
      <c r="A190" s="92">
        <v>188</v>
      </c>
      <c r="B190" s="53"/>
      <c r="C190" s="12"/>
      <c r="D190" s="39"/>
      <c r="E190" s="13"/>
      <c r="F190" s="105"/>
      <c r="G190" s="47" t="str">
        <f>IF(F190="","",VLOOKUP(F190,商品リスト!A:D,2,FALSE))</f>
        <v/>
      </c>
      <c r="H190" s="14"/>
      <c r="I190" s="37" t="s">
        <v>234</v>
      </c>
      <c r="J190" s="37"/>
      <c r="K190" s="31" t="str">
        <f>IF(G190="","",INDEX(data!H:H,MATCH("*"&amp;配送先入力シート!G190&amp;"*",data!C:C,0)))</f>
        <v/>
      </c>
      <c r="L190" s="31" t="str">
        <f t="shared" si="31"/>
        <v/>
      </c>
      <c r="M190" s="31">
        <f>VLOOKUP(I190,'data list'!$I$1:$J$13,2,FALSE)</f>
        <v>0</v>
      </c>
      <c r="N190" s="31"/>
      <c r="O190" s="31" t="str">
        <f t="shared" si="32"/>
        <v/>
      </c>
      <c r="P190" s="32" t="str">
        <f t="shared" si="33"/>
        <v/>
      </c>
      <c r="S190" s="7" t="str">
        <f>INDEX(data!B:B,MATCH("*"&amp;配送先入力シート!G190&amp;"*",data!C:C,0))</f>
        <v>code（Ｎｏ【-】）</v>
      </c>
      <c r="T190" s="6" t="str">
        <f>VLOOKUP(S190,data!B:C,2,0)</f>
        <v>item_name</v>
      </c>
      <c r="U190" t="str">
        <f>VLOOKUP(S190,data!B:E,4,0)</f>
        <v>風呂敷検索ワード</v>
      </c>
      <c r="X190" s="6" t="str">
        <f t="shared" si="34"/>
        <v/>
      </c>
      <c r="Y190" s="6" t="str">
        <f t="shared" si="35"/>
        <v/>
      </c>
      <c r="Z190" s="82" t="str">
        <f t="shared" si="30"/>
        <v/>
      </c>
      <c r="AA190" t="str">
        <f>IF(COUNTIF(Z190:$Z$203,Z190)=1,"なし","重複")</f>
        <v>重複</v>
      </c>
      <c r="AC190">
        <f>SUMIF($B$3:B190,B190,$O$3:O190)</f>
        <v>0</v>
      </c>
      <c r="AE190">
        <f>IF(AC190=0,0,IF(AC190&lt;10000,VLOOKUP(X190,'data list'!$A$1:$C$48,3,FALSE),0))</f>
        <v>0</v>
      </c>
      <c r="AG190">
        <f t="shared" si="20"/>
        <v>0</v>
      </c>
      <c r="AK190">
        <f t="shared" si="36"/>
        <v>0</v>
      </c>
    </row>
    <row r="191" spans="1:37" ht="30" customHeight="1" x14ac:dyDescent="0.2">
      <c r="A191" s="92">
        <v>189</v>
      </c>
      <c r="B191" s="53"/>
      <c r="C191" s="12"/>
      <c r="D191" s="39"/>
      <c r="E191" s="13"/>
      <c r="F191" s="105"/>
      <c r="G191" s="47" t="str">
        <f>IF(F191="","",VLOOKUP(F191,商品リスト!A:D,2,FALSE))</f>
        <v/>
      </c>
      <c r="H191" s="14"/>
      <c r="I191" s="37" t="s">
        <v>234</v>
      </c>
      <c r="J191" s="37"/>
      <c r="K191" s="31" t="str">
        <f>IF(G191="","",INDEX(data!H:H,MATCH("*"&amp;配送先入力シート!G191&amp;"*",data!C:C,0)))</f>
        <v/>
      </c>
      <c r="L191" s="31" t="str">
        <f t="shared" si="31"/>
        <v/>
      </c>
      <c r="M191" s="31">
        <f>VLOOKUP(I191,'data list'!$I$1:$J$13,2,FALSE)</f>
        <v>0</v>
      </c>
      <c r="N191" s="31"/>
      <c r="O191" s="31" t="str">
        <f t="shared" si="32"/>
        <v/>
      </c>
      <c r="P191" s="32" t="str">
        <f t="shared" si="33"/>
        <v/>
      </c>
      <c r="S191" s="7" t="str">
        <f>INDEX(data!B:B,MATCH("*"&amp;配送先入力シート!G191&amp;"*",data!C:C,0))</f>
        <v>code（Ｎｏ【-】）</v>
      </c>
      <c r="T191" s="6" t="str">
        <f>VLOOKUP(S191,data!B:C,2,0)</f>
        <v>item_name</v>
      </c>
      <c r="U191" t="str">
        <f>VLOOKUP(S191,data!B:E,4,0)</f>
        <v>風呂敷検索ワード</v>
      </c>
      <c r="X191" s="6" t="str">
        <f t="shared" si="34"/>
        <v/>
      </c>
      <c r="Y191" s="6" t="str">
        <f t="shared" si="35"/>
        <v/>
      </c>
      <c r="Z191" s="82" t="str">
        <f t="shared" si="30"/>
        <v/>
      </c>
      <c r="AA191" t="str">
        <f>IF(COUNTIF(Z191:$Z$203,Z191)=1,"なし","重複")</f>
        <v>重複</v>
      </c>
      <c r="AC191">
        <f>SUMIF($B$3:B191,B191,$O$3:O191)</f>
        <v>0</v>
      </c>
      <c r="AE191">
        <f>IF(AC191=0,0,IF(AC191&lt;10000,VLOOKUP(X191,'data list'!$A$1:$C$48,3,FALSE),0))</f>
        <v>0</v>
      </c>
      <c r="AG191">
        <f t="shared" si="20"/>
        <v>0</v>
      </c>
      <c r="AK191">
        <f t="shared" si="36"/>
        <v>0</v>
      </c>
    </row>
    <row r="192" spans="1:37" ht="30" customHeight="1" x14ac:dyDescent="0.2">
      <c r="A192" s="92">
        <v>190</v>
      </c>
      <c r="B192" s="53"/>
      <c r="C192" s="12"/>
      <c r="D192" s="39"/>
      <c r="E192" s="13"/>
      <c r="F192" s="105"/>
      <c r="G192" s="47" t="str">
        <f>IF(F192="","",VLOOKUP(F192,商品リスト!A:D,2,FALSE))</f>
        <v/>
      </c>
      <c r="H192" s="14"/>
      <c r="I192" s="37" t="s">
        <v>234</v>
      </c>
      <c r="J192" s="37"/>
      <c r="K192" s="31" t="str">
        <f>IF(G192="","",INDEX(data!H:H,MATCH("*"&amp;配送先入力シート!G192&amp;"*",data!C:C,0)))</f>
        <v/>
      </c>
      <c r="L192" s="31" t="str">
        <f t="shared" si="31"/>
        <v/>
      </c>
      <c r="M192" s="31">
        <f>VLOOKUP(I192,'data list'!$I$1:$J$13,2,FALSE)</f>
        <v>0</v>
      </c>
      <c r="N192" s="31"/>
      <c r="O192" s="31" t="str">
        <f t="shared" si="32"/>
        <v/>
      </c>
      <c r="P192" s="32" t="str">
        <f t="shared" si="33"/>
        <v/>
      </c>
      <c r="S192" s="7" t="str">
        <f>INDEX(data!B:B,MATCH("*"&amp;配送先入力シート!G192&amp;"*",data!C:C,0))</f>
        <v>code（Ｎｏ【-】）</v>
      </c>
      <c r="T192" s="6" t="str">
        <f>VLOOKUP(S192,data!B:C,2,0)</f>
        <v>item_name</v>
      </c>
      <c r="U192" t="str">
        <f>VLOOKUP(S192,data!B:E,4,0)</f>
        <v>風呂敷検索ワード</v>
      </c>
      <c r="X192" s="6" t="str">
        <f t="shared" si="34"/>
        <v/>
      </c>
      <c r="Y192" s="6" t="str">
        <f t="shared" si="35"/>
        <v/>
      </c>
      <c r="Z192" s="82" t="str">
        <f t="shared" si="30"/>
        <v/>
      </c>
      <c r="AA192" t="str">
        <f>IF(COUNTIF(Z192:$Z$203,Z192)=1,"なし","重複")</f>
        <v>重複</v>
      </c>
      <c r="AC192">
        <f>SUMIF($B$3:B192,B192,$O$3:O192)</f>
        <v>0</v>
      </c>
      <c r="AE192">
        <f>IF(AC192=0,0,IF(AC192&lt;10000,VLOOKUP(X192,'data list'!$A$1:$C$48,3,FALSE),0))</f>
        <v>0</v>
      </c>
      <c r="AG192">
        <f t="shared" si="20"/>
        <v>0</v>
      </c>
      <c r="AK192">
        <f t="shared" si="36"/>
        <v>0</v>
      </c>
    </row>
    <row r="193" spans="1:37" ht="30" customHeight="1" x14ac:dyDescent="0.2">
      <c r="A193" s="92">
        <v>191</v>
      </c>
      <c r="B193" s="53"/>
      <c r="C193" s="12"/>
      <c r="D193" s="39"/>
      <c r="E193" s="13"/>
      <c r="F193" s="105"/>
      <c r="G193" s="47" t="str">
        <f>IF(F193="","",VLOOKUP(F193,商品リスト!A:D,2,FALSE))</f>
        <v/>
      </c>
      <c r="H193" s="14"/>
      <c r="I193" s="37" t="s">
        <v>234</v>
      </c>
      <c r="J193" s="37"/>
      <c r="K193" s="31" t="str">
        <f>IF(G193="","",INDEX(data!H:H,MATCH("*"&amp;配送先入力シート!G193&amp;"*",data!C:C,0)))</f>
        <v/>
      </c>
      <c r="L193" s="31" t="str">
        <f t="shared" si="31"/>
        <v/>
      </c>
      <c r="M193" s="31">
        <f>VLOOKUP(I193,'data list'!$I$1:$J$13,2,FALSE)</f>
        <v>0</v>
      </c>
      <c r="N193" s="31"/>
      <c r="O193" s="31" t="str">
        <f t="shared" si="32"/>
        <v/>
      </c>
      <c r="P193" s="32" t="str">
        <f t="shared" si="33"/>
        <v/>
      </c>
      <c r="S193" s="7" t="str">
        <f>INDEX(data!B:B,MATCH("*"&amp;配送先入力シート!G193&amp;"*",data!C:C,0))</f>
        <v>code（Ｎｏ【-】）</v>
      </c>
      <c r="T193" s="6" t="str">
        <f>VLOOKUP(S193,data!B:C,2,0)</f>
        <v>item_name</v>
      </c>
      <c r="U193" t="str">
        <f>VLOOKUP(S193,data!B:E,4,0)</f>
        <v>風呂敷検索ワード</v>
      </c>
      <c r="X193" s="6" t="str">
        <f t="shared" si="34"/>
        <v/>
      </c>
      <c r="Y193" s="6" t="str">
        <f t="shared" si="35"/>
        <v/>
      </c>
      <c r="Z193" s="82" t="str">
        <f t="shared" si="30"/>
        <v/>
      </c>
      <c r="AA193" t="str">
        <f>IF(COUNTIF(Z193:$Z$203,Z193)=1,"なし","重複")</f>
        <v>重複</v>
      </c>
      <c r="AC193">
        <f>SUMIF($B$3:B193,B193,$O$3:O193)</f>
        <v>0</v>
      </c>
      <c r="AE193">
        <f>IF(AC193=0,0,IF(AC193&lt;10000,VLOOKUP(X193,'data list'!$A$1:$C$48,3,FALSE),0))</f>
        <v>0</v>
      </c>
      <c r="AG193">
        <f t="shared" si="20"/>
        <v>0</v>
      </c>
      <c r="AK193">
        <f t="shared" si="36"/>
        <v>0</v>
      </c>
    </row>
    <row r="194" spans="1:37" ht="30" customHeight="1" x14ac:dyDescent="0.2">
      <c r="A194" s="92">
        <v>192</v>
      </c>
      <c r="B194" s="53"/>
      <c r="C194" s="12"/>
      <c r="D194" s="39"/>
      <c r="E194" s="13"/>
      <c r="F194" s="105"/>
      <c r="G194" s="47" t="str">
        <f>IF(F194="","",VLOOKUP(F194,商品リスト!A:D,2,FALSE))</f>
        <v/>
      </c>
      <c r="H194" s="14"/>
      <c r="I194" s="37" t="s">
        <v>234</v>
      </c>
      <c r="J194" s="37"/>
      <c r="K194" s="31" t="str">
        <f>IF(G194="","",INDEX(data!H:H,MATCH("*"&amp;配送先入力シート!G194&amp;"*",data!C:C,0)))</f>
        <v/>
      </c>
      <c r="L194" s="31" t="str">
        <f t="shared" ref="L194:L195" si="44">IF(F194="","",IF(H194="","",K194*H194))</f>
        <v/>
      </c>
      <c r="M194" s="31">
        <f>VLOOKUP(I194,'data list'!$I$1:$J$13,2,FALSE)</f>
        <v>0</v>
      </c>
      <c r="N194" s="31"/>
      <c r="O194" s="31" t="str">
        <f t="shared" ref="O194:O195" si="45">IF(H194="","",SUM(L194:M194))</f>
        <v/>
      </c>
      <c r="P194" s="32" t="str">
        <f t="shared" ref="P194:P195" si="46">IF(H194="","",IF(AA194="重複",0,SUM(AE194,AG194)))</f>
        <v/>
      </c>
      <c r="S194" s="7" t="str">
        <f>INDEX(data!B:B,MATCH("*"&amp;配送先入力シート!G194&amp;"*",data!C:C,0))</f>
        <v>code（Ｎｏ【-】）</v>
      </c>
      <c r="T194" s="6" t="str">
        <f>VLOOKUP(S194,data!B:C,2,0)</f>
        <v>item_name</v>
      </c>
      <c r="U194" t="str">
        <f>VLOOKUP(S194,data!B:E,4,0)</f>
        <v>風呂敷検索ワード</v>
      </c>
      <c r="X194" s="6" t="str">
        <f t="shared" ref="X194:X195" si="47">IF(MID(D194,4,1)="県",LEFT(D194,4),LEFT(D194,3))</f>
        <v/>
      </c>
      <c r="Y194" s="6" t="str">
        <f t="shared" ref="Y194:Y195" si="48">RIGHT(D194,LEN(D194)-LEN(X194))</f>
        <v/>
      </c>
      <c r="Z194" s="82" t="str">
        <f t="shared" si="30"/>
        <v/>
      </c>
      <c r="AA194" t="str">
        <f>IF(COUNTIF(Z194:$Z$203,Z194)=1,"なし","重複")</f>
        <v>重複</v>
      </c>
      <c r="AC194">
        <f>SUMIF($B$3:B194,B194,$O$3:O194)</f>
        <v>0</v>
      </c>
      <c r="AE194">
        <f>IF(AC194=0,0,IF(AC194&lt;10000,VLOOKUP(X194,'data list'!$A$1:$C$48,3,FALSE),0))</f>
        <v>0</v>
      </c>
      <c r="AG194">
        <f t="shared" ref="AG194:AG195" si="49">IF(X194="北海道",0,IF(X194="沖縄県",0,0))</f>
        <v>0</v>
      </c>
      <c r="AK194">
        <f t="shared" ref="AK194:AK195" si="50">IF(AJ194="手",H194,0)</f>
        <v>0</v>
      </c>
    </row>
    <row r="195" spans="1:37" ht="30" customHeight="1" x14ac:dyDescent="0.2">
      <c r="A195" s="92">
        <v>193</v>
      </c>
      <c r="B195" s="53"/>
      <c r="C195" s="12"/>
      <c r="D195" s="39"/>
      <c r="E195" s="13"/>
      <c r="F195" s="105"/>
      <c r="G195" s="47" t="str">
        <f>IF(F195="","",VLOOKUP(F195,商品リスト!A:D,2,FALSE))</f>
        <v/>
      </c>
      <c r="H195" s="14"/>
      <c r="I195" s="37" t="s">
        <v>234</v>
      </c>
      <c r="J195" s="37"/>
      <c r="K195" s="31" t="str">
        <f>IF(G195="","",INDEX(data!H:H,MATCH("*"&amp;配送先入力シート!G195&amp;"*",data!C:C,0)))</f>
        <v/>
      </c>
      <c r="L195" s="31" t="str">
        <f t="shared" si="44"/>
        <v/>
      </c>
      <c r="M195" s="31">
        <f>VLOOKUP(I195,'data list'!$I$1:$J$13,2,FALSE)</f>
        <v>0</v>
      </c>
      <c r="N195" s="31"/>
      <c r="O195" s="31" t="str">
        <f t="shared" si="45"/>
        <v/>
      </c>
      <c r="P195" s="32" t="str">
        <f t="shared" si="46"/>
        <v/>
      </c>
      <c r="S195" s="7" t="str">
        <f>INDEX(data!B:B,MATCH("*"&amp;配送先入力シート!G195&amp;"*",data!C:C,0))</f>
        <v>code（Ｎｏ【-】）</v>
      </c>
      <c r="T195" s="6" t="str">
        <f>VLOOKUP(S195,data!B:C,2,0)</f>
        <v>item_name</v>
      </c>
      <c r="U195" t="str">
        <f>VLOOKUP(S195,data!B:E,4,0)</f>
        <v>風呂敷検索ワード</v>
      </c>
      <c r="X195" s="6" t="str">
        <f t="shared" si="47"/>
        <v/>
      </c>
      <c r="Y195" s="6" t="str">
        <f t="shared" si="48"/>
        <v/>
      </c>
      <c r="Z195" s="82" t="str">
        <f t="shared" ref="Z195:Z202" si="51">B195&amp;D195</f>
        <v/>
      </c>
      <c r="AA195" t="str">
        <f>IF(COUNTIF(Z195:$Z$203,Z195)=1,"なし","重複")</f>
        <v>重複</v>
      </c>
      <c r="AC195">
        <f>SUMIF($B$3:B195,B195,$O$3:O195)</f>
        <v>0</v>
      </c>
      <c r="AE195">
        <f>IF(AC195=0,0,IF(AC195&lt;10000,VLOOKUP(X195,'data list'!$A$1:$C$48,3,FALSE),0))</f>
        <v>0</v>
      </c>
      <c r="AG195">
        <f t="shared" si="49"/>
        <v>0</v>
      </c>
      <c r="AK195">
        <f t="shared" si="50"/>
        <v>0</v>
      </c>
    </row>
    <row r="196" spans="1:37" ht="30" customHeight="1" x14ac:dyDescent="0.2">
      <c r="A196" s="92">
        <v>194</v>
      </c>
      <c r="B196" s="53"/>
      <c r="C196" s="12"/>
      <c r="D196" s="39"/>
      <c r="E196" s="13"/>
      <c r="F196" s="105"/>
      <c r="G196" s="47" t="str">
        <f>IF(F196="","",VLOOKUP(F196,商品リスト!A:D,2,FALSE))</f>
        <v/>
      </c>
      <c r="H196" s="14"/>
      <c r="I196" s="37" t="s">
        <v>234</v>
      </c>
      <c r="J196" s="37"/>
      <c r="K196" s="31" t="str">
        <f>IF(G196="","",INDEX(data!H:H,MATCH("*"&amp;配送先入力シート!G196&amp;"*",data!C:C,0)))</f>
        <v/>
      </c>
      <c r="L196" s="31" t="str">
        <f t="shared" si="31"/>
        <v/>
      </c>
      <c r="M196" s="31">
        <f>VLOOKUP(I196,'data list'!$I$1:$J$13,2,FALSE)</f>
        <v>0</v>
      </c>
      <c r="N196" s="31"/>
      <c r="O196" s="31" t="str">
        <f t="shared" si="32"/>
        <v/>
      </c>
      <c r="P196" s="32" t="str">
        <f t="shared" si="33"/>
        <v/>
      </c>
      <c r="S196" s="7" t="str">
        <f>INDEX(data!B:B,MATCH("*"&amp;配送先入力シート!G196&amp;"*",data!C:C,0))</f>
        <v>code（Ｎｏ【-】）</v>
      </c>
      <c r="T196" s="6" t="str">
        <f>VLOOKUP(S196,data!B:C,2,0)</f>
        <v>item_name</v>
      </c>
      <c r="U196" t="str">
        <f>VLOOKUP(S196,data!B:E,4,0)</f>
        <v>風呂敷検索ワード</v>
      </c>
      <c r="X196" s="6" t="str">
        <f t="shared" si="34"/>
        <v/>
      </c>
      <c r="Y196" s="6" t="str">
        <f t="shared" si="35"/>
        <v/>
      </c>
      <c r="Z196" s="82" t="str">
        <f t="shared" si="51"/>
        <v/>
      </c>
      <c r="AA196" t="str">
        <f>IF(COUNTIF(Z196:$Z$203,Z196)=1,"なし","重複")</f>
        <v>重複</v>
      </c>
      <c r="AC196">
        <f>SUMIF($B$3:B196,B196,$O$3:O196)</f>
        <v>0</v>
      </c>
      <c r="AE196">
        <f>IF(AC196=0,0,IF(AC196&lt;10000,VLOOKUP(X196,'data list'!$A$1:$C$48,3,FALSE),0))</f>
        <v>0</v>
      </c>
      <c r="AG196">
        <f t="shared" si="20"/>
        <v>0</v>
      </c>
      <c r="AK196">
        <f t="shared" si="36"/>
        <v>0</v>
      </c>
    </row>
    <row r="197" spans="1:37" ht="30" customHeight="1" x14ac:dyDescent="0.2">
      <c r="A197" s="92">
        <v>195</v>
      </c>
      <c r="B197" s="53"/>
      <c r="C197" s="12"/>
      <c r="D197" s="39"/>
      <c r="E197" s="13"/>
      <c r="F197" s="105"/>
      <c r="G197" s="47" t="str">
        <f>IF(F197="","",VLOOKUP(F197,商品リスト!A:D,2,FALSE))</f>
        <v/>
      </c>
      <c r="H197" s="14"/>
      <c r="I197" s="37" t="s">
        <v>234</v>
      </c>
      <c r="J197" s="37"/>
      <c r="K197" s="31" t="str">
        <f>IF(G197="","",INDEX(data!H:H,MATCH("*"&amp;配送先入力シート!G197&amp;"*",data!C:C,0)))</f>
        <v/>
      </c>
      <c r="L197" s="31" t="str">
        <f t="shared" si="31"/>
        <v/>
      </c>
      <c r="M197" s="31">
        <f>VLOOKUP(I197,'data list'!$I$1:$J$13,2,FALSE)</f>
        <v>0</v>
      </c>
      <c r="N197" s="31"/>
      <c r="O197" s="31" t="str">
        <f t="shared" si="32"/>
        <v/>
      </c>
      <c r="P197" s="32" t="str">
        <f t="shared" si="33"/>
        <v/>
      </c>
      <c r="S197" s="7" t="str">
        <f>INDEX(data!B:B,MATCH("*"&amp;配送先入力シート!G197&amp;"*",data!C:C,0))</f>
        <v>code（Ｎｏ【-】）</v>
      </c>
      <c r="T197" s="6" t="str">
        <f>VLOOKUP(S197,data!B:C,2,0)</f>
        <v>item_name</v>
      </c>
      <c r="U197" t="str">
        <f>VLOOKUP(S197,data!B:E,4,0)</f>
        <v>風呂敷検索ワード</v>
      </c>
      <c r="X197" s="6" t="str">
        <f t="shared" si="34"/>
        <v/>
      </c>
      <c r="Y197" s="6" t="str">
        <f t="shared" si="35"/>
        <v/>
      </c>
      <c r="Z197" s="82" t="str">
        <f t="shared" si="51"/>
        <v/>
      </c>
      <c r="AA197" t="str">
        <f>IF(COUNTIF(Z197:$Z$203,Z197)=1,"なし","重複")</f>
        <v>重複</v>
      </c>
      <c r="AC197">
        <f>SUMIF($B$3:B197,B197,$O$3:O197)</f>
        <v>0</v>
      </c>
      <c r="AE197">
        <f>IF(AC197=0,0,IF(AC197&lt;10000,VLOOKUP(X197,'data list'!$A$1:$C$48,3,FALSE),0))</f>
        <v>0</v>
      </c>
      <c r="AG197">
        <f t="shared" si="20"/>
        <v>0</v>
      </c>
      <c r="AK197">
        <f t="shared" si="36"/>
        <v>0</v>
      </c>
    </row>
    <row r="198" spans="1:37" ht="30" customHeight="1" x14ac:dyDescent="0.2">
      <c r="A198" s="92">
        <v>196</v>
      </c>
      <c r="B198" s="53"/>
      <c r="C198" s="12"/>
      <c r="D198" s="39"/>
      <c r="E198" s="13"/>
      <c r="F198" s="105"/>
      <c r="G198" s="47" t="str">
        <f>IF(F198="","",VLOOKUP(F198,商品リスト!A:D,2,FALSE))</f>
        <v/>
      </c>
      <c r="H198" s="14"/>
      <c r="I198" s="37" t="s">
        <v>234</v>
      </c>
      <c r="J198" s="37"/>
      <c r="K198" s="31" t="str">
        <f>IF(G198="","",INDEX(data!H:H,MATCH("*"&amp;配送先入力シート!G198&amp;"*",data!C:C,0)))</f>
        <v/>
      </c>
      <c r="L198" s="31" t="str">
        <f t="shared" ref="L198:L199" si="52">IF(F198="","",IF(H198="","",K198*H198))</f>
        <v/>
      </c>
      <c r="M198" s="31">
        <f>VLOOKUP(I198,'data list'!$I$1:$J$13,2,FALSE)</f>
        <v>0</v>
      </c>
      <c r="N198" s="31"/>
      <c r="O198" s="31" t="str">
        <f t="shared" ref="O198:O199" si="53">IF(H198="","",SUM(L198:M198))</f>
        <v/>
      </c>
      <c r="P198" s="32" t="str">
        <f t="shared" ref="P198:P199" si="54">IF(H198="","",IF(AA198="重複",0,SUM(AE198,AG198)))</f>
        <v/>
      </c>
      <c r="S198" s="7" t="str">
        <f>INDEX(data!B:B,MATCH("*"&amp;配送先入力シート!G198&amp;"*",data!C:C,0))</f>
        <v>code（Ｎｏ【-】）</v>
      </c>
      <c r="T198" s="6" t="str">
        <f>VLOOKUP(S198,data!B:C,2,0)</f>
        <v>item_name</v>
      </c>
      <c r="U198" t="str">
        <f>VLOOKUP(S198,data!B:E,4,0)</f>
        <v>風呂敷検索ワード</v>
      </c>
      <c r="X198" s="6" t="str">
        <f t="shared" ref="X198:X199" si="55">IF(MID(D198,4,1)="県",LEFT(D198,4),LEFT(D198,3))</f>
        <v/>
      </c>
      <c r="Y198" s="6" t="str">
        <f t="shared" ref="Y198:Y199" si="56">RIGHT(D198,LEN(D198)-LEN(X198))</f>
        <v/>
      </c>
      <c r="Z198" s="82" t="str">
        <f t="shared" si="51"/>
        <v/>
      </c>
      <c r="AA198" t="str">
        <f>IF(COUNTIF(Z198:$Z$203,Z198)=1,"なし","重複")</f>
        <v>重複</v>
      </c>
      <c r="AC198">
        <f>SUMIF($B$3:B198,B198,$O$3:O198)</f>
        <v>0</v>
      </c>
      <c r="AE198">
        <f>IF(AC198=0,0,IF(AC198&lt;10000,VLOOKUP(X198,'data list'!$A$1:$C$48,3,FALSE),0))</f>
        <v>0</v>
      </c>
      <c r="AG198">
        <f t="shared" ref="AG198:AG199" si="57">IF(X198="北海道",0,IF(X198="沖縄県",0,0))</f>
        <v>0</v>
      </c>
      <c r="AK198">
        <f t="shared" ref="AK198:AK199" si="58">IF(AJ198="手",H198,0)</f>
        <v>0</v>
      </c>
    </row>
    <row r="199" spans="1:37" ht="30" customHeight="1" x14ac:dyDescent="0.2">
      <c r="A199" s="92">
        <v>197</v>
      </c>
      <c r="B199" s="53"/>
      <c r="C199" s="12"/>
      <c r="D199" s="39"/>
      <c r="E199" s="13"/>
      <c r="F199" s="105"/>
      <c r="G199" s="47" t="str">
        <f>IF(F199="","",VLOOKUP(F199,商品リスト!A:D,2,FALSE))</f>
        <v/>
      </c>
      <c r="H199" s="14"/>
      <c r="I199" s="37" t="s">
        <v>234</v>
      </c>
      <c r="J199" s="37"/>
      <c r="K199" s="31" t="str">
        <f>IF(G199="","",INDEX(data!H:H,MATCH("*"&amp;配送先入力シート!G199&amp;"*",data!C:C,0)))</f>
        <v/>
      </c>
      <c r="L199" s="31" t="str">
        <f t="shared" si="52"/>
        <v/>
      </c>
      <c r="M199" s="31">
        <f>VLOOKUP(I199,'data list'!$I$1:$J$13,2,FALSE)</f>
        <v>0</v>
      </c>
      <c r="N199" s="31"/>
      <c r="O199" s="31" t="str">
        <f t="shared" si="53"/>
        <v/>
      </c>
      <c r="P199" s="32" t="str">
        <f t="shared" si="54"/>
        <v/>
      </c>
      <c r="S199" s="7" t="str">
        <f>INDEX(data!B:B,MATCH("*"&amp;配送先入力シート!G199&amp;"*",data!C:C,0))</f>
        <v>code（Ｎｏ【-】）</v>
      </c>
      <c r="T199" s="6" t="str">
        <f>VLOOKUP(S199,data!B:C,2,0)</f>
        <v>item_name</v>
      </c>
      <c r="U199" t="str">
        <f>VLOOKUP(S199,data!B:E,4,0)</f>
        <v>風呂敷検索ワード</v>
      </c>
      <c r="X199" s="6" t="str">
        <f t="shared" si="55"/>
        <v/>
      </c>
      <c r="Y199" s="6" t="str">
        <f t="shared" si="56"/>
        <v/>
      </c>
      <c r="Z199" s="82" t="str">
        <f t="shared" si="51"/>
        <v/>
      </c>
      <c r="AA199" t="str">
        <f>IF(COUNTIF(Z199:$Z$203,Z199)=1,"なし","重複")</f>
        <v>重複</v>
      </c>
      <c r="AC199">
        <f>SUMIF($B$3:B199,B199,$O$3:O199)</f>
        <v>0</v>
      </c>
      <c r="AE199">
        <f>IF(AC199=0,0,IF(AC199&lt;10000,VLOOKUP(X199,'data list'!$A$1:$C$48,3,FALSE),0))</f>
        <v>0</v>
      </c>
      <c r="AG199">
        <f t="shared" si="57"/>
        <v>0</v>
      </c>
      <c r="AK199">
        <f t="shared" si="58"/>
        <v>0</v>
      </c>
    </row>
    <row r="200" spans="1:37" ht="30" customHeight="1" x14ac:dyDescent="0.2">
      <c r="A200" s="92">
        <v>198</v>
      </c>
      <c r="B200" s="53"/>
      <c r="C200" s="12"/>
      <c r="D200" s="39"/>
      <c r="E200" s="13"/>
      <c r="F200" s="105"/>
      <c r="G200" s="47" t="str">
        <f>IF(F200="","",VLOOKUP(F200,商品リスト!A:D,2,FALSE))</f>
        <v/>
      </c>
      <c r="H200" s="14"/>
      <c r="I200" s="37" t="s">
        <v>234</v>
      </c>
      <c r="J200" s="37"/>
      <c r="K200" s="31" t="str">
        <f>IF(G200="","",INDEX(data!H:H,MATCH("*"&amp;配送先入力シート!G200&amp;"*",data!C:C,0)))</f>
        <v/>
      </c>
      <c r="L200" s="31" t="str">
        <f t="shared" si="31"/>
        <v/>
      </c>
      <c r="M200" s="31">
        <f>VLOOKUP(I200,'data list'!$I$1:$J$13,2,FALSE)</f>
        <v>0</v>
      </c>
      <c r="N200" s="31"/>
      <c r="O200" s="31" t="str">
        <f t="shared" si="32"/>
        <v/>
      </c>
      <c r="P200" s="32" t="str">
        <f t="shared" si="33"/>
        <v/>
      </c>
      <c r="S200" s="7" t="str">
        <f>INDEX(data!B:B,MATCH("*"&amp;配送先入力シート!G200&amp;"*",data!C:C,0))</f>
        <v>code（Ｎｏ【-】）</v>
      </c>
      <c r="T200" s="6" t="str">
        <f>VLOOKUP(S200,data!B:C,2,0)</f>
        <v>item_name</v>
      </c>
      <c r="U200" t="str">
        <f>VLOOKUP(S200,data!B:E,4,0)</f>
        <v>風呂敷検索ワード</v>
      </c>
      <c r="X200" s="6" t="str">
        <f t="shared" si="34"/>
        <v/>
      </c>
      <c r="Y200" s="6" t="str">
        <f t="shared" si="35"/>
        <v/>
      </c>
      <c r="Z200" s="82" t="str">
        <f t="shared" si="51"/>
        <v/>
      </c>
      <c r="AA200" t="str">
        <f>IF(COUNTIF(Z200:$Z$203,Z200)=1,"なし","重複")</f>
        <v>重複</v>
      </c>
      <c r="AC200">
        <f>SUMIF($B$3:B200,B200,$O$3:O200)</f>
        <v>0</v>
      </c>
      <c r="AE200">
        <f>IF(AC200=0,0,IF(AC200&lt;10000,VLOOKUP(X200,'data list'!$A$1:$C$48,3,FALSE),0))</f>
        <v>0</v>
      </c>
      <c r="AG200">
        <f t="shared" si="20"/>
        <v>0</v>
      </c>
      <c r="AK200">
        <f t="shared" si="36"/>
        <v>0</v>
      </c>
    </row>
    <row r="201" spans="1:37" ht="30" customHeight="1" x14ac:dyDescent="0.2">
      <c r="A201" s="92">
        <v>199</v>
      </c>
      <c r="B201" s="53"/>
      <c r="C201" s="12"/>
      <c r="D201" s="39"/>
      <c r="E201" s="13"/>
      <c r="F201" s="105"/>
      <c r="G201" s="47" t="str">
        <f>IF(F201="","",VLOOKUP(F201,商品リスト!A:D,2,FALSE))</f>
        <v/>
      </c>
      <c r="H201" s="14"/>
      <c r="I201" s="37" t="s">
        <v>234</v>
      </c>
      <c r="J201" s="37"/>
      <c r="K201" s="31" t="str">
        <f>IF(G201="","",INDEX(data!H:H,MATCH("*"&amp;配送先入力シート!G201&amp;"*",data!C:C,0)))</f>
        <v/>
      </c>
      <c r="L201" s="31" t="str">
        <f t="shared" si="31"/>
        <v/>
      </c>
      <c r="M201" s="31">
        <f>VLOOKUP(I201,'data list'!$I$1:$J$13,2,FALSE)</f>
        <v>0</v>
      </c>
      <c r="N201" s="31"/>
      <c r="O201" s="31" t="str">
        <f t="shared" si="32"/>
        <v/>
      </c>
      <c r="P201" s="32" t="str">
        <f t="shared" si="33"/>
        <v/>
      </c>
      <c r="S201" s="7" t="str">
        <f>INDEX(data!B:B,MATCH("*"&amp;配送先入力シート!G201&amp;"*",data!C:C,0))</f>
        <v>code（Ｎｏ【-】）</v>
      </c>
      <c r="T201" s="6" t="str">
        <f>VLOOKUP(S201,data!B:C,2,0)</f>
        <v>item_name</v>
      </c>
      <c r="U201" t="str">
        <f>VLOOKUP(S201,data!B:E,4,0)</f>
        <v>風呂敷検索ワード</v>
      </c>
      <c r="X201" s="6" t="str">
        <f t="shared" si="34"/>
        <v/>
      </c>
      <c r="Y201" s="6" t="str">
        <f t="shared" si="35"/>
        <v/>
      </c>
      <c r="Z201" s="82" t="str">
        <f t="shared" si="51"/>
        <v/>
      </c>
      <c r="AA201" t="str">
        <f>IF(COUNTIF(Z201:$Z$203,Z201)=1,"なし","重複")</f>
        <v>重複</v>
      </c>
      <c r="AC201">
        <f>SUMIF($B$3:B201,B201,$O$3:O201)</f>
        <v>0</v>
      </c>
      <c r="AE201">
        <f>IF(AC201=0,0,IF(AC201&lt;10000,VLOOKUP(X201,'data list'!$A$1:$C$48,3,FALSE),0))</f>
        <v>0</v>
      </c>
      <c r="AG201">
        <f t="shared" si="20"/>
        <v>0</v>
      </c>
      <c r="AK201">
        <f t="shared" si="36"/>
        <v>0</v>
      </c>
    </row>
    <row r="202" spans="1:37" ht="30" customHeight="1" thickBot="1" x14ac:dyDescent="0.25">
      <c r="A202" s="93">
        <v>200</v>
      </c>
      <c r="B202" s="54"/>
      <c r="C202" s="15"/>
      <c r="D202" s="52"/>
      <c r="E202" s="16"/>
      <c r="F202" s="106"/>
      <c r="G202" s="48" t="str">
        <f>IF(F202="","",VLOOKUP(F202,商品リスト!A:D,2,FALSE))</f>
        <v/>
      </c>
      <c r="H202" s="17"/>
      <c r="I202" s="38" t="s">
        <v>234</v>
      </c>
      <c r="J202" s="38"/>
      <c r="K202" s="33" t="str">
        <f>IF(G202="","",INDEX(data!H:H,MATCH("*"&amp;配送先入力シート!G202&amp;"*",data!C:C,0)))</f>
        <v/>
      </c>
      <c r="L202" s="33" t="str">
        <f t="shared" si="31"/>
        <v/>
      </c>
      <c r="M202" s="33">
        <f>VLOOKUP(I202,'data list'!$I$1:$J$13,2,FALSE)</f>
        <v>0</v>
      </c>
      <c r="N202" s="33"/>
      <c r="O202" s="33" t="str">
        <f t="shared" si="32"/>
        <v/>
      </c>
      <c r="P202" s="94" t="str">
        <f t="shared" si="33"/>
        <v/>
      </c>
      <c r="S202" s="7" t="str">
        <f>INDEX(data!B:B,MATCH("*"&amp;配送先入力シート!G202&amp;"*",data!C:C,0))</f>
        <v>code（Ｎｏ【-】）</v>
      </c>
      <c r="T202" s="6" t="str">
        <f>VLOOKUP(S202,data!B:C,2,0)</f>
        <v>item_name</v>
      </c>
      <c r="U202" t="str">
        <f>VLOOKUP(S202,data!B:E,4,0)</f>
        <v>風呂敷検索ワード</v>
      </c>
      <c r="X202" s="6" t="str">
        <f t="shared" si="34"/>
        <v/>
      </c>
      <c r="Y202" s="6" t="str">
        <f t="shared" si="35"/>
        <v/>
      </c>
      <c r="Z202" s="82" t="str">
        <f t="shared" si="51"/>
        <v/>
      </c>
      <c r="AA202" t="str">
        <f>IF(COUNTIF(Z202:$Z$203,Z202)=1,"なし","重複")</f>
        <v>重複</v>
      </c>
      <c r="AC202">
        <f>SUMIF($B$3:B202,B202,$O$3:O202)</f>
        <v>0</v>
      </c>
      <c r="AE202">
        <f>IF(AC202=0,0,IF(AC202&lt;10000,VLOOKUP(X202,'data list'!$A$1:$C$48,3,FALSE),0))</f>
        <v>0</v>
      </c>
      <c r="AG202">
        <f t="shared" si="20"/>
        <v>0</v>
      </c>
      <c r="AK202">
        <f t="shared" si="36"/>
        <v>0</v>
      </c>
    </row>
    <row r="203" spans="1:37" x14ac:dyDescent="0.2">
      <c r="S203" s="7"/>
      <c r="T203" s="6"/>
    </row>
  </sheetData>
  <sheetProtection algorithmName="SHA-512" hashValue="YCRmQW/07nUBOIJjMYwMQp33502NlfJGf8J8R310iRTsRGhhCxvqSMbIWX09qemkESzxERPTBkjdeNFVefGQ2w==" saltValue="AOaS3/BaTaGEBgLHHq4Mpg==" spinCount="100000" sheet="1" objects="1" scenarios="1"/>
  <protectedRanges>
    <protectedRange sqref="H3:I202 B3:F202" name="範囲1"/>
  </protectedRanges>
  <phoneticPr fontId="2"/>
  <dataValidations xWindow="294" yWindow="364" count="7">
    <dataValidation type="whole" operator="greaterThanOrEqual" allowBlank="1" showInputMessage="1" showErrorMessage="1" sqref="H2:H202" xr:uid="{00000000-0002-0000-0200-000000000000}">
      <formula1>1</formula1>
    </dataValidation>
    <dataValidation type="textLength" allowBlank="1" showInputMessage="1" showErrorMessage="1" sqref="E1:E2 E203:E1048576" xr:uid="{00000000-0002-0000-0200-000001000000}">
      <formula1>10</formula1>
      <formula2>11</formula2>
    </dataValidation>
    <dataValidation allowBlank="1" showInputMessage="1" showErrorMessage="1" prompt="連名での記載をご希望の場合は、_x000a_1人目の名のあとに「様」を記載してください。_x000a__x000a_会社名や役職名などは、配送伝票の記載スペースの都合上、_x000a_住所欄に記載をお願いいたします。" sqref="B3" xr:uid="{00000000-0002-0000-0200-000006000000}"/>
    <dataValidation allowBlank="1" showInputMessage="1" showErrorMessage="1" prompt="多くのパソコンでは、郵便番号（ハイフンあり）を入力しスペースキーを押すと、住所への変換が可能です" sqref="D3" xr:uid="{00000000-0002-0000-0200-000007000000}"/>
    <dataValidation type="textLength" allowBlank="1" showInputMessage="1" showErrorMessage="1" errorTitle="電話番号入力エラー" error="入力された電話番号の桁数に誤りがあります_x000a_入力内容を再度ご確認ください" prompt="お届け先様の電話番号が不明な場合は「0000000000」と記載してください" sqref="E3" xr:uid="{00000000-0002-0000-0200-000008000000}">
      <formula1>10</formula1>
      <formula2>11</formula2>
    </dataValidation>
    <dataValidation type="textLength" allowBlank="1" showInputMessage="1" showErrorMessage="1" sqref="C3:C202" xr:uid="{00000000-0002-0000-0200-000005000000}">
      <formula1>8</formula1>
      <formula2>8</formula2>
    </dataValidation>
    <dataValidation type="textLength" allowBlank="1" showInputMessage="1" showErrorMessage="1" errorTitle="電話番号入力エラー" error="入力された電話番号の桁数に誤りがあります_x000a_入力内容を再度ご確認ください" sqref="E4:E202" xr:uid="{00000000-0002-0000-0200-000009000000}">
      <formula1>10</formula1>
      <formula2>11</formula2>
    </dataValidation>
  </dataValidations>
  <printOptions horizontalCentered="1" verticalCentered="1"/>
  <pageMargins left="0.23622047244094491" right="0.23622047244094491" top="0.74803149606299213" bottom="0.74803149606299213" header="0.31496062992125978" footer="0.31496062992125978"/>
  <pageSetup paperSize="9" scale="50" orientation="portrait"/>
  <headerFooter>
    <oddHeader>&amp;C&amp;"ＭＳ Ｐゴシック,太字"&amp;20 配送先・商品情報</oddHeader>
    <oddFooter>&amp;C八代目儀兵衛</oddFooter>
  </headerFooter>
  <extLst>
    <ext xmlns:x14="http://schemas.microsoft.com/office/spreadsheetml/2009/9/main" uri="{CCE6A557-97BC-4b89-ADB6-D9C93CAAB3DF}">
      <x14:dataValidations xmlns:xm="http://schemas.microsoft.com/office/excel/2006/main" xWindow="294" yWindow="364" count="1">
        <x14:dataValidation type="list" allowBlank="1" showInputMessage="1" showErrorMessage="1" xr:uid="{72E38F93-0AF7-4586-BC7F-69236BB9AFA8}">
          <x14:formula1>
            <xm:f>'data list'!$I$2:$I$9</xm:f>
          </x14:formula1>
          <xm:sqref>I3:I202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1:F6"/>
  <sheetViews>
    <sheetView zoomScale="85" zoomScaleNormal="85" workbookViewId="0">
      <selection activeCell="C3" sqref="C3"/>
    </sheetView>
  </sheetViews>
  <sheetFormatPr defaultColWidth="8.90625" defaultRowHeight="19" x14ac:dyDescent="0.2"/>
  <cols>
    <col min="1" max="1" width="2.26953125" style="67" customWidth="1"/>
    <col min="2" max="2" width="34.6328125" style="67" customWidth="1"/>
    <col min="3" max="3" width="10.7265625" style="67" customWidth="1"/>
    <col min="4" max="4" width="20.7265625" style="68" customWidth="1"/>
    <col min="5" max="7" width="8.90625" style="67" customWidth="1"/>
    <col min="8" max="16384" width="8.90625" style="67"/>
  </cols>
  <sheetData>
    <row r="1" spans="2:6" ht="19.399999999999999" customHeight="1" thickBot="1" x14ac:dyDescent="0.25"/>
    <row r="2" spans="2:6" ht="40.15" customHeight="1" thickBot="1" x14ac:dyDescent="0.25">
      <c r="B2" s="69"/>
      <c r="C2" s="70" t="s">
        <v>69</v>
      </c>
      <c r="D2" s="71" t="s">
        <v>87</v>
      </c>
    </row>
    <row r="3" spans="2:6" ht="40.15" customHeight="1" x14ac:dyDescent="0.2">
      <c r="B3" s="75" t="s">
        <v>88</v>
      </c>
      <c r="C3" s="67">
        <f>SUM(配送先入力シート!H3:H202)</f>
        <v>10</v>
      </c>
      <c r="D3" s="72">
        <f>IF(SUM(配送先入力シート!O3:O202)&gt;=50000, SUM(配送先入力シート!O3:O202)*0.95, SUM(配送先入力シート!O3:O202))</f>
        <v>48260</v>
      </c>
    </row>
    <row r="4" spans="2:6" ht="40.15" customHeight="1" x14ac:dyDescent="0.2">
      <c r="B4" s="76" t="s">
        <v>75</v>
      </c>
      <c r="C4" s="73"/>
      <c r="D4" s="74">
        <f>SUM(配送先入力シート!P3:P202)</f>
        <v>0</v>
      </c>
    </row>
    <row r="5" spans="2:6" ht="40.15" customHeight="1" thickBot="1" x14ac:dyDescent="0.25">
      <c r="B5" s="76" t="s">
        <v>48</v>
      </c>
      <c r="C5" s="73"/>
      <c r="D5" s="74">
        <f>ご注文者様情報入力シート!B19</f>
        <v>0</v>
      </c>
    </row>
    <row r="6" spans="2:6" ht="40.15" customHeight="1" thickBot="1" x14ac:dyDescent="0.25">
      <c r="B6" s="210" t="s">
        <v>89</v>
      </c>
      <c r="C6" s="151"/>
      <c r="D6" s="77">
        <f>SUM(D3:D5)</f>
        <v>48260</v>
      </c>
      <c r="F6" s="80" t="str">
        <f>IF(ご注文者様情報入力シート!B18='data list'!N5,IF(合計金額確認シート!D6&gt;110000,'data list'!X1,""),"")</f>
        <v/>
      </c>
    </row>
  </sheetData>
  <sheetProtection algorithmName="SHA-512" hashValue="kzFI0KYBwsCYvHJakn9SBBRgRPDep3WGLs8YyF5rNCME5suqv4W9srmA/x3xq6BqzLh23szqbDYv7RWing0Zyg==" saltValue="7/vEnbfrFWYoSzfBxzF/pg==" spinCount="100000" sheet="1" objects="1" scenarios="1"/>
  <mergeCells count="1">
    <mergeCell ref="B6:C6"/>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92D050"/>
  </sheetPr>
  <dimension ref="A1:G47"/>
  <sheetViews>
    <sheetView zoomScale="85" zoomScaleNormal="85" workbookViewId="0">
      <pane ySplit="1" topLeftCell="A2" activePane="bottomLeft" state="frozen"/>
      <selection activeCell="B7" sqref="B7"/>
      <selection pane="bottomLeft" activeCell="C2" sqref="C2"/>
    </sheetView>
  </sheetViews>
  <sheetFormatPr defaultRowHeight="19.899999999999999" customHeight="1" x14ac:dyDescent="0.2"/>
  <cols>
    <col min="1" max="1" width="18.26953125" style="125" customWidth="1"/>
    <col min="2" max="2" width="64.54296875" style="82" customWidth="1"/>
    <col min="3" max="3" width="11.7265625" style="126" bestFit="1" customWidth="1"/>
    <col min="4" max="4" width="43" style="82" customWidth="1"/>
    <col min="6" max="6" width="8.7265625" hidden="1" customWidth="1"/>
    <col min="7" max="8" width="0" hidden="1" customWidth="1"/>
  </cols>
  <sheetData>
    <row r="1" spans="1:7" ht="51.5" customHeight="1" x14ac:dyDescent="0.2">
      <c r="A1" s="113" t="s">
        <v>90</v>
      </c>
      <c r="B1" s="108" t="s">
        <v>91</v>
      </c>
      <c r="C1" s="114" t="s">
        <v>92</v>
      </c>
      <c r="D1" s="115" t="s">
        <v>93</v>
      </c>
    </row>
    <row r="2" spans="1:7" ht="20" customHeight="1" x14ac:dyDescent="0.2">
      <c r="A2" s="127">
        <v>117</v>
      </c>
      <c r="B2" s="109" t="s">
        <v>245</v>
      </c>
      <c r="C2" s="116">
        <v>1624</v>
      </c>
      <c r="D2" s="117" t="str">
        <f t="shared" ref="D2:D37" si="0">HYPERLINK(G2, G2)</f>
        <v>https://nishidaya.com/c/all-item/117</v>
      </c>
      <c r="G2" t="s">
        <v>337</v>
      </c>
    </row>
    <row r="3" spans="1:7" ht="20" customHeight="1" x14ac:dyDescent="0.2">
      <c r="A3" s="127">
        <v>118</v>
      </c>
      <c r="B3" s="109" t="s">
        <v>246</v>
      </c>
      <c r="C3" s="116">
        <v>2164</v>
      </c>
      <c r="D3" s="117" t="str">
        <f t="shared" si="0"/>
        <v>https://nishidaya.com/c/all-item/118</v>
      </c>
      <c r="F3" s="118"/>
      <c r="G3" t="s">
        <v>338</v>
      </c>
    </row>
    <row r="4" spans="1:7" ht="20" customHeight="1" x14ac:dyDescent="0.2">
      <c r="A4" s="127">
        <v>119</v>
      </c>
      <c r="B4" s="109" t="s">
        <v>247</v>
      </c>
      <c r="C4" s="116">
        <v>2596</v>
      </c>
      <c r="D4" s="117" t="str">
        <f t="shared" si="0"/>
        <v>https://nishidaya.com/c/all-item/119</v>
      </c>
      <c r="F4" s="118"/>
      <c r="G4" t="s">
        <v>303</v>
      </c>
    </row>
    <row r="5" spans="1:7" ht="20" customHeight="1" x14ac:dyDescent="0.2">
      <c r="A5" s="127">
        <v>120</v>
      </c>
      <c r="B5" s="109" t="s">
        <v>248</v>
      </c>
      <c r="C5" s="116">
        <v>3082</v>
      </c>
      <c r="D5" s="117" t="str">
        <f t="shared" si="0"/>
        <v>https://nishidaya.com/c/all-item/120</v>
      </c>
      <c r="G5" t="s">
        <v>304</v>
      </c>
    </row>
    <row r="6" spans="1:7" ht="20" customHeight="1" x14ac:dyDescent="0.2">
      <c r="A6" s="127">
        <v>121</v>
      </c>
      <c r="B6" s="109" t="s">
        <v>346</v>
      </c>
      <c r="C6" s="116">
        <v>3514</v>
      </c>
      <c r="D6" s="117" t="str">
        <f t="shared" si="0"/>
        <v>https://nishidaya.com/c/all-item/121</v>
      </c>
      <c r="G6" t="s">
        <v>305</v>
      </c>
    </row>
    <row r="7" spans="1:7" ht="20" customHeight="1" x14ac:dyDescent="0.2">
      <c r="A7" s="127">
        <v>122</v>
      </c>
      <c r="B7" s="110" t="s">
        <v>250</v>
      </c>
      <c r="C7" s="119">
        <v>4000</v>
      </c>
      <c r="D7" s="120" t="str">
        <f t="shared" si="0"/>
        <v>https://nishidaya.com/c/all-item/122</v>
      </c>
      <c r="G7" t="s">
        <v>306</v>
      </c>
    </row>
    <row r="8" spans="1:7" ht="20" customHeight="1" x14ac:dyDescent="0.2">
      <c r="A8" s="127">
        <v>123</v>
      </c>
      <c r="B8" s="109" t="s">
        <v>251</v>
      </c>
      <c r="C8" s="116">
        <v>4864</v>
      </c>
      <c r="D8" s="117" t="str">
        <f t="shared" si="0"/>
        <v>https://nishidaya.com/c/all-item/123</v>
      </c>
      <c r="F8" s="118"/>
      <c r="G8" t="s">
        <v>307</v>
      </c>
    </row>
    <row r="9" spans="1:7" ht="20" customHeight="1" x14ac:dyDescent="0.2">
      <c r="A9" s="127">
        <v>124</v>
      </c>
      <c r="B9" s="109" t="s">
        <v>348</v>
      </c>
      <c r="C9" s="116">
        <v>5836</v>
      </c>
      <c r="D9" s="117" t="str">
        <f t="shared" si="0"/>
        <v>https://nishidaya.com/c/all-item/124</v>
      </c>
      <c r="F9" s="118"/>
      <c r="G9" t="s">
        <v>308</v>
      </c>
    </row>
    <row r="10" spans="1:7" ht="20" customHeight="1" x14ac:dyDescent="0.2">
      <c r="A10" s="127">
        <v>108</v>
      </c>
      <c r="B10" s="109" t="s">
        <v>347</v>
      </c>
      <c r="C10" s="116">
        <v>6808</v>
      </c>
      <c r="D10" s="117" t="str">
        <f>HYPERLINK(G10, G10)</f>
        <v>https://nishidaya.com/c/all-item/108</v>
      </c>
      <c r="G10" t="s">
        <v>336</v>
      </c>
    </row>
    <row r="11" spans="1:7" ht="20" customHeight="1" x14ac:dyDescent="0.2">
      <c r="A11" s="127">
        <v>126</v>
      </c>
      <c r="B11" s="109" t="s">
        <v>350</v>
      </c>
      <c r="C11" s="116">
        <v>7780</v>
      </c>
      <c r="D11" s="117" t="str">
        <f t="shared" si="0"/>
        <v>https://nishidaya.com/c/all-item/126</v>
      </c>
      <c r="G11" t="s">
        <v>309</v>
      </c>
    </row>
    <row r="12" spans="1:7" ht="20" customHeight="1" x14ac:dyDescent="0.2">
      <c r="A12" s="127">
        <v>127</v>
      </c>
      <c r="B12" s="109" t="s">
        <v>254</v>
      </c>
      <c r="C12" s="116">
        <v>9810</v>
      </c>
      <c r="D12" s="117" t="str">
        <f t="shared" si="0"/>
        <v>https://nishidaya.com/c/all-item/127</v>
      </c>
      <c r="G12" t="s">
        <v>310</v>
      </c>
    </row>
    <row r="13" spans="1:7" ht="20" customHeight="1" x14ac:dyDescent="0.2">
      <c r="A13" s="127">
        <v>158</v>
      </c>
      <c r="B13" s="109" t="s">
        <v>255</v>
      </c>
      <c r="C13" s="116">
        <v>2138</v>
      </c>
      <c r="D13" s="117" t="str">
        <f t="shared" si="0"/>
        <v>https://nishidaya.com/c/all-item/158</v>
      </c>
      <c r="G13" t="s">
        <v>311</v>
      </c>
    </row>
    <row r="14" spans="1:7" ht="20" customHeight="1" x14ac:dyDescent="0.2">
      <c r="A14" s="127">
        <v>159</v>
      </c>
      <c r="B14" s="109" t="s">
        <v>256</v>
      </c>
      <c r="C14" s="116">
        <v>2624</v>
      </c>
      <c r="D14" s="117" t="str">
        <f t="shared" si="0"/>
        <v>https://nishidaya.com/c/all-item/159</v>
      </c>
      <c r="G14" t="s">
        <v>312</v>
      </c>
    </row>
    <row r="15" spans="1:7" ht="20" customHeight="1" x14ac:dyDescent="0.2">
      <c r="A15" s="127">
        <v>160</v>
      </c>
      <c r="B15" s="109" t="s">
        <v>257</v>
      </c>
      <c r="C15" s="116">
        <v>3650</v>
      </c>
      <c r="D15" s="117" t="str">
        <f t="shared" si="0"/>
        <v>https://nishidaya.com/c/all-item/160</v>
      </c>
      <c r="F15" s="118"/>
      <c r="G15" t="s">
        <v>313</v>
      </c>
    </row>
    <row r="16" spans="1:7" ht="20" customHeight="1" x14ac:dyDescent="0.2">
      <c r="A16" s="127">
        <v>162</v>
      </c>
      <c r="B16" s="109" t="s">
        <v>258</v>
      </c>
      <c r="C16" s="116">
        <v>4650</v>
      </c>
      <c r="D16" s="117" t="str">
        <f t="shared" si="0"/>
        <v>https://nishidaya.com/c/all-item/162</v>
      </c>
      <c r="F16" s="118"/>
      <c r="G16" t="s">
        <v>314</v>
      </c>
    </row>
    <row r="17" spans="1:7" ht="20" customHeight="1" x14ac:dyDescent="0.2">
      <c r="A17" s="127">
        <v>163</v>
      </c>
      <c r="B17" s="109" t="s">
        <v>259</v>
      </c>
      <c r="C17" s="116">
        <v>5341</v>
      </c>
      <c r="D17" s="117" t="str">
        <f t="shared" si="0"/>
        <v>https://nishidaya.com/c/all-item/163</v>
      </c>
      <c r="G17" t="s">
        <v>315</v>
      </c>
    </row>
    <row r="18" spans="1:7" ht="20" customHeight="1" x14ac:dyDescent="0.2">
      <c r="A18" s="127" t="s">
        <v>260</v>
      </c>
      <c r="B18" s="109" t="s">
        <v>261</v>
      </c>
      <c r="C18" s="116">
        <v>1080</v>
      </c>
      <c r="D18" s="117" t="str">
        <f t="shared" si="0"/>
        <v>https://nishidaya.com/c/all-item/t103</v>
      </c>
      <c r="G18" t="s">
        <v>316</v>
      </c>
    </row>
    <row r="19" spans="1:7" ht="20" customHeight="1" x14ac:dyDescent="0.2">
      <c r="A19" s="127" t="s">
        <v>262</v>
      </c>
      <c r="B19" s="109" t="s">
        <v>263</v>
      </c>
      <c r="C19" s="116">
        <v>1080</v>
      </c>
      <c r="D19" s="117" t="str">
        <f t="shared" si="0"/>
        <v>https://nishidaya.com/c/all-item/t104</v>
      </c>
      <c r="G19" t="s">
        <v>317</v>
      </c>
    </row>
    <row r="20" spans="1:7" ht="20" customHeight="1" x14ac:dyDescent="0.2">
      <c r="A20" s="127" t="s">
        <v>264</v>
      </c>
      <c r="B20" s="109" t="s">
        <v>352</v>
      </c>
      <c r="C20" s="116">
        <v>1620</v>
      </c>
      <c r="D20" s="117" t="str">
        <f t="shared" si="0"/>
        <v>https://nishidaya.com/c/all-item/t105</v>
      </c>
      <c r="F20" s="118"/>
      <c r="G20" t="s">
        <v>318</v>
      </c>
    </row>
    <row r="21" spans="1:7" ht="20" customHeight="1" x14ac:dyDescent="0.2">
      <c r="A21" s="127" t="s">
        <v>266</v>
      </c>
      <c r="B21" s="109" t="s">
        <v>267</v>
      </c>
      <c r="C21" s="116">
        <v>1620</v>
      </c>
      <c r="D21" s="117" t="str">
        <f t="shared" si="0"/>
        <v>https://nishidaya.com/c/all-item/t106</v>
      </c>
      <c r="F21" s="118"/>
      <c r="G21" t="s">
        <v>319</v>
      </c>
    </row>
    <row r="22" spans="1:7" ht="20" customHeight="1" x14ac:dyDescent="0.2">
      <c r="A22" s="127" t="s">
        <v>268</v>
      </c>
      <c r="B22" s="109" t="s">
        <v>339</v>
      </c>
      <c r="C22" s="116">
        <v>1840</v>
      </c>
      <c r="D22" s="117" t="str">
        <f t="shared" si="0"/>
        <v>https://nishidaya.com/c/all-item/t107</v>
      </c>
      <c r="G22" t="s">
        <v>320</v>
      </c>
    </row>
    <row r="23" spans="1:7" ht="20" customHeight="1" x14ac:dyDescent="0.2">
      <c r="A23" s="127" t="s">
        <v>270</v>
      </c>
      <c r="B23" s="109" t="s">
        <v>349</v>
      </c>
      <c r="C23" s="116">
        <v>1840</v>
      </c>
      <c r="D23" s="117" t="str">
        <f t="shared" si="0"/>
        <v>https://nishidaya.com/c/all-item/t108</v>
      </c>
      <c r="G23" t="s">
        <v>321</v>
      </c>
    </row>
    <row r="24" spans="1:7" ht="20" customHeight="1" x14ac:dyDescent="0.2">
      <c r="A24" s="127" t="s">
        <v>272</v>
      </c>
      <c r="B24" s="109" t="s">
        <v>273</v>
      </c>
      <c r="C24" s="116">
        <v>2920</v>
      </c>
      <c r="D24" s="117" t="str">
        <f t="shared" si="0"/>
        <v>https://nishidaya.com/c/all-item/t109</v>
      </c>
      <c r="G24" t="s">
        <v>322</v>
      </c>
    </row>
    <row r="25" spans="1:7" ht="20" customHeight="1" x14ac:dyDescent="0.2">
      <c r="A25" s="127" t="s">
        <v>274</v>
      </c>
      <c r="B25" s="109" t="s">
        <v>275</v>
      </c>
      <c r="C25" s="116">
        <v>2920</v>
      </c>
      <c r="D25" s="117" t="str">
        <f t="shared" si="0"/>
        <v>https://nishidaya.com/c/all-item/t110</v>
      </c>
      <c r="F25" s="118"/>
      <c r="G25" t="s">
        <v>323</v>
      </c>
    </row>
    <row r="26" spans="1:7" ht="20" customHeight="1" x14ac:dyDescent="0.2">
      <c r="A26" s="127" t="s">
        <v>276</v>
      </c>
      <c r="B26" s="109" t="s">
        <v>277</v>
      </c>
      <c r="C26" s="116">
        <v>5620</v>
      </c>
      <c r="D26" s="117" t="str">
        <f t="shared" si="0"/>
        <v>https://nishidaya.com/c/all-item/t111</v>
      </c>
      <c r="F26" s="118"/>
      <c r="G26" t="s">
        <v>324</v>
      </c>
    </row>
    <row r="27" spans="1:7" ht="20" customHeight="1" x14ac:dyDescent="0.2">
      <c r="A27" s="127" t="s">
        <v>278</v>
      </c>
      <c r="B27" s="109" t="s">
        <v>351</v>
      </c>
      <c r="C27" s="116">
        <v>5620</v>
      </c>
      <c r="D27" s="117" t="str">
        <f t="shared" si="0"/>
        <v>https://nishidaya.com/c/all-item/t112</v>
      </c>
      <c r="G27" t="s">
        <v>325</v>
      </c>
    </row>
    <row r="28" spans="1:7" ht="20" customHeight="1" x14ac:dyDescent="0.2">
      <c r="A28" s="127" t="s">
        <v>280</v>
      </c>
      <c r="B28" s="109" t="s">
        <v>281</v>
      </c>
      <c r="C28" s="116">
        <v>972</v>
      </c>
      <c r="D28" s="117" t="str">
        <f t="shared" si="0"/>
        <v>https://nishidaya.com/c/all-item/t113</v>
      </c>
      <c r="G28" t="s">
        <v>326</v>
      </c>
    </row>
    <row r="29" spans="1:7" ht="20" customHeight="1" x14ac:dyDescent="0.2">
      <c r="A29" s="127" t="s">
        <v>282</v>
      </c>
      <c r="B29" s="109" t="s">
        <v>283</v>
      </c>
      <c r="C29" s="116">
        <v>972</v>
      </c>
      <c r="D29" s="117" t="str">
        <f t="shared" si="0"/>
        <v>https://nishidaya.com/c/all-item/t114</v>
      </c>
      <c r="G29" t="s">
        <v>327</v>
      </c>
    </row>
    <row r="30" spans="1:7" ht="20" customHeight="1" x14ac:dyDescent="0.2">
      <c r="A30" s="127" t="s">
        <v>284</v>
      </c>
      <c r="B30" s="109" t="s">
        <v>285</v>
      </c>
      <c r="C30" s="116">
        <v>1458</v>
      </c>
      <c r="D30" s="117" t="str">
        <f t="shared" si="0"/>
        <v>https://nishidaya.com/c/all-item/t115</v>
      </c>
      <c r="F30" s="118"/>
      <c r="G30" t="s">
        <v>328</v>
      </c>
    </row>
    <row r="31" spans="1:7" ht="20" customHeight="1" x14ac:dyDescent="0.2">
      <c r="A31" s="127" t="s">
        <v>286</v>
      </c>
      <c r="B31" s="109" t="s">
        <v>287</v>
      </c>
      <c r="C31" s="116">
        <v>1458</v>
      </c>
      <c r="D31" s="117" t="str">
        <f t="shared" si="0"/>
        <v>https://nishidaya.com/c/all-item/t116</v>
      </c>
      <c r="F31" s="118"/>
      <c r="G31" t="s">
        <v>329</v>
      </c>
    </row>
    <row r="32" spans="1:7" ht="20" customHeight="1" x14ac:dyDescent="0.2">
      <c r="A32" s="127" t="s">
        <v>288</v>
      </c>
      <c r="B32" s="109" t="s">
        <v>289</v>
      </c>
      <c r="C32" s="116">
        <v>1678</v>
      </c>
      <c r="D32" s="117" t="str">
        <f t="shared" si="0"/>
        <v>https://nishidaya.com/c/all-item/t117</v>
      </c>
      <c r="G32" t="s">
        <v>330</v>
      </c>
    </row>
    <row r="33" spans="1:7" ht="20" customHeight="1" x14ac:dyDescent="0.2">
      <c r="A33" s="127" t="s">
        <v>290</v>
      </c>
      <c r="B33" s="109" t="s">
        <v>291</v>
      </c>
      <c r="C33" s="116">
        <v>1678</v>
      </c>
      <c r="D33" s="117" t="str">
        <f t="shared" si="0"/>
        <v>https://nishidaya.com/c/all-item/t118</v>
      </c>
      <c r="G33" t="s">
        <v>331</v>
      </c>
    </row>
    <row r="34" spans="1:7" ht="20" customHeight="1" x14ac:dyDescent="0.2">
      <c r="A34" s="127" t="s">
        <v>292</v>
      </c>
      <c r="B34" s="109" t="s">
        <v>293</v>
      </c>
      <c r="C34" s="116">
        <v>2650</v>
      </c>
      <c r="D34" s="117" t="str">
        <f t="shared" si="0"/>
        <v>https://nishidaya.com/c/all-item/t119</v>
      </c>
      <c r="G34" t="s">
        <v>332</v>
      </c>
    </row>
    <row r="35" spans="1:7" ht="20" customHeight="1" x14ac:dyDescent="0.2">
      <c r="A35" s="127" t="s">
        <v>294</v>
      </c>
      <c r="B35" s="109" t="s">
        <v>295</v>
      </c>
      <c r="C35" s="116">
        <v>2650</v>
      </c>
      <c r="D35" s="117" t="str">
        <f t="shared" si="0"/>
        <v>https://nishidaya.com/c/all-item/t120</v>
      </c>
      <c r="F35" s="118"/>
      <c r="G35" t="s">
        <v>333</v>
      </c>
    </row>
    <row r="36" spans="1:7" ht="20" customHeight="1" x14ac:dyDescent="0.2">
      <c r="A36" s="127" t="s">
        <v>296</v>
      </c>
      <c r="B36" s="109" t="s">
        <v>297</v>
      </c>
      <c r="C36" s="116">
        <v>5080</v>
      </c>
      <c r="D36" s="117" t="str">
        <f t="shared" si="0"/>
        <v>https://nishidaya.com/c/all-item/t121</v>
      </c>
      <c r="F36" s="118"/>
      <c r="G36" t="s">
        <v>334</v>
      </c>
    </row>
    <row r="37" spans="1:7" ht="20" customHeight="1" x14ac:dyDescent="0.2">
      <c r="A37" s="127" t="s">
        <v>298</v>
      </c>
      <c r="B37" s="109" t="s">
        <v>299</v>
      </c>
      <c r="C37" s="116">
        <v>5080</v>
      </c>
      <c r="D37" s="117" t="str">
        <f t="shared" si="0"/>
        <v>https://nishidaya.com/c/all-item/t122</v>
      </c>
      <c r="G37" t="s">
        <v>340</v>
      </c>
    </row>
    <row r="38" spans="1:7" ht="20" customHeight="1" x14ac:dyDescent="0.2">
      <c r="A38" s="128"/>
      <c r="B38" s="111"/>
      <c r="C38" s="121"/>
      <c r="D38" s="122"/>
    </row>
    <row r="39" spans="1:7" ht="20" customHeight="1" x14ac:dyDescent="0.2">
      <c r="A39" s="128"/>
      <c r="B39" s="111"/>
      <c r="C39" s="121"/>
      <c r="D39" s="122"/>
    </row>
    <row r="40" spans="1:7" ht="20" customHeight="1" x14ac:dyDescent="0.2">
      <c r="A40" s="128"/>
      <c r="B40" s="111"/>
      <c r="C40" s="121"/>
      <c r="D40" s="122"/>
    </row>
    <row r="41" spans="1:7" ht="20" customHeight="1" x14ac:dyDescent="0.2">
      <c r="A41" s="128"/>
      <c r="B41" s="111"/>
      <c r="C41" s="121"/>
      <c r="D41" s="122"/>
    </row>
    <row r="42" spans="1:7" ht="20" customHeight="1" x14ac:dyDescent="0.2">
      <c r="A42" s="128"/>
      <c r="B42" s="111"/>
      <c r="C42" s="121"/>
      <c r="D42" s="122"/>
    </row>
    <row r="43" spans="1:7" ht="20" customHeight="1" x14ac:dyDescent="0.2">
      <c r="A43" s="128"/>
      <c r="B43" s="111"/>
      <c r="C43" s="121"/>
      <c r="D43" s="122"/>
    </row>
    <row r="44" spans="1:7" ht="20" customHeight="1" x14ac:dyDescent="0.2">
      <c r="A44" s="128"/>
      <c r="B44" s="111"/>
      <c r="C44" s="121"/>
      <c r="D44" s="122"/>
    </row>
    <row r="45" spans="1:7" ht="20" customHeight="1" x14ac:dyDescent="0.2">
      <c r="A45" s="128"/>
      <c r="B45" s="111"/>
      <c r="C45" s="121"/>
      <c r="D45" s="122"/>
    </row>
    <row r="46" spans="1:7" ht="20" customHeight="1" x14ac:dyDescent="0.2">
      <c r="A46" s="128"/>
      <c r="B46" s="111"/>
      <c r="C46" s="121"/>
      <c r="D46" s="122"/>
    </row>
    <row r="47" spans="1:7" ht="20" customHeight="1" thickBot="1" x14ac:dyDescent="0.25">
      <c r="A47" s="129"/>
      <c r="B47" s="112"/>
      <c r="C47" s="123"/>
      <c r="D47" s="124"/>
    </row>
  </sheetData>
  <sheetProtection algorithmName="SHA-512" hashValue="IK1RQM3AWB1hmeXuoejCZla67J8Fx+RkATrcPOTrev9BN/VKO8wF8dOaLPlbuEUC5mAcc+t9ZnyZ4CPRQdhlKg==" saltValue="X73iydCdtJGGIcaVk7CY/A==" spinCount="100000" sheet="1" objects="1" scenarios="1"/>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W H 9 7 W c t o p 4 2 k A A A A 9 g A A A B I A H A B D b 2 5 m a W c v U G F j a 2 F n Z S 5 4 b W w g o h g A K K A U A A A A A A A A A A A A A A A A A A A A A A A A A A A A h Y + 9 D o I w G E V f h X S n P 7 A Q 8 l E G N y M J i Y l x b U q F K h R D i + X d H H w k X 0 G M o m 6 O 9 9 w z 3 H u / 3 i C f u j a 4 q M H q 3 m S I Y Y o C Z W R f a V N n a H S H M E E 5 h 1 L I k 6 h V M M v G p p O t M t Q 4 d 0 4 J 8 d 5 j H + N + q E l E K S P 7 Y r O V j e o E + s j 6 v x x q Y 5 0 w U i E O u 9 c Y H m E W J 5 g l F F M g C 4 R C m 6 8 Q z X u f 7 Q + E 1 d i 6 c V D 8 K M J 1 C W S J Q N 4 f + A N Q S w M E F A A C A A g A W H 9 7 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h / e 1 k o i k e 4 D g A A A B E A A A A T A B w A R m 9 y b X V s Y X M v U 2 V j d G l v b j E u b S C i G A A o o B Q A A A A A A A A A A A A A A A A A A A A A A A A A A A A r T k 0 u y c z P U w i G 0 I b W A F B L A Q I t A B Q A A g A I A F h / e 1 n L a K e N p A A A A P Y A A A A S A A A A A A A A A A A A A A A A A A A A A A B D b 2 5 m a W c v U G F j a 2 F n Z S 5 4 b W x Q S w E C L Q A U A A I A C A B Y f 3 t Z D 8 r p q 6 Q A A A D p A A A A E w A A A A A A A A A A A A A A A A D w A A A A W 0 N v b n R l b n R f V H l w Z X N d L n h t b F B L A Q I t A B Q A A g A I A F h / e 1 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Q R D j m o r d j S p c C / G R w g M Z A A A A A A A I A A A A A A B B m A A A A A Q A A I A A A A F k X 4 x 0 + x w W o D k d L H w d 4 d U B + l W O D V B i B 1 l 9 S i y Z A 8 y z B A A A A A A 6 A A A A A A g A A I A A A A M k 0 l J B d i J B I 9 x 0 E 8 T l z x I I S a + T u u 6 3 8 w Y X 7 q B 8 B G m 8 z U A A A A H N o 2 G E j n X 1 R W S M T c d I q B f C t 3 / 6 B f Z c L u 5 2 H u 2 d b P 1 U E I E i + i L E l j S a B f B 1 P 2 O O a c h D J 2 J u k 6 0 q Y 9 E l y o S l S U 3 a O 3 v o e V Z l X l A q U J C p s v b R T Q A A A A F o Q k z q S / H f D 2 1 o M q q L r L D O T t k N 0 N d L a A 6 N / O m G r t z s 4 W E 3 U y z U A J v s a X n s t e c q r Z s Q D l x 3 B Q + / l N m P Q w 4 T c y o c = < / D a t a M a s h u p > 
</file>

<file path=customXml/itemProps1.xml><?xml version="1.0" encoding="utf-8"?>
<ds:datastoreItem xmlns:ds="http://schemas.openxmlformats.org/officeDocument/2006/customXml" ds:itemID="{C8A02BE7-5091-4A1B-8294-14D4D36E31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ご注文方法</vt:lpstr>
      <vt:lpstr>ご注文者様情報入力シート</vt:lpstr>
      <vt:lpstr>data list</vt:lpstr>
      <vt:lpstr>data</vt:lpstr>
      <vt:lpstr>配送先入力シート</vt:lpstr>
      <vt:lpstr>合計金額確認シート</vt:lpstr>
      <vt:lpstr>商品リスト</vt:lpstr>
      <vt:lpstr>ご注文者様情報入力シート!Print_Area</vt:lpstr>
      <vt:lpstr>ご注文方法!Print_Area</vt:lpstr>
      <vt:lpstr>配送先入力シート!Print_Area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furuse</dc:creator>
  <cp:lastModifiedBy>大久保貴広</cp:lastModifiedBy>
  <cp:lastPrinted>2024-11-22T01:07:01Z</cp:lastPrinted>
  <dcterms:created xsi:type="dcterms:W3CDTF">2022-02-05T07:57:08Z</dcterms:created>
  <dcterms:modified xsi:type="dcterms:W3CDTF">2025-03-28T12:46:54Z</dcterms:modified>
</cp:coreProperties>
</file>